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autoCompressPictures="0" defaultThemeVersion="124226"/>
  <mc:AlternateContent xmlns:mc="http://schemas.openxmlformats.org/markup-compatibility/2006">
    <mc:Choice Requires="x15">
      <x15ac:absPath xmlns:x15ac="http://schemas.microsoft.com/office/spreadsheetml/2010/11/ac" url="D:\Dropbox\Beast\Committees\University Senate\Website\Elections\2025-2026\"/>
    </mc:Choice>
  </mc:AlternateContent>
  <xr:revisionPtr revIDLastSave="0" documentId="13_ncr:1_{E6FAAA4D-4EFA-4DF4-B7A1-5B8423E8E794}"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definedNames>
    <definedName name="OLE_LINK1" localSheetId="0">Sheet1!$V$6</definedName>
    <definedName name="_xlnm.Print_Area" localSheetId="0">Sheet1!$A$1:$Q$20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 i="1" l="1"/>
  <c r="E8" i="1"/>
  <c r="B8" i="1"/>
  <c r="Q8" i="1"/>
  <c r="F8" i="1"/>
  <c r="Q7" i="1"/>
  <c r="G6" i="1"/>
  <c r="G2" i="1"/>
  <c r="G5" i="1"/>
  <c r="G4" i="1"/>
  <c r="D7" i="1"/>
  <c r="I5" i="1"/>
  <c r="J5" i="1"/>
  <c r="K5" i="1"/>
  <c r="L5" i="1"/>
  <c r="N5" i="1"/>
  <c r="O5" i="1"/>
  <c r="P5" i="1"/>
  <c r="I3" i="1"/>
  <c r="J3" i="1"/>
  <c r="K3" i="1"/>
  <c r="L3" i="1"/>
  <c r="N3" i="1"/>
  <c r="O3" i="1"/>
  <c r="P3" i="1"/>
  <c r="I2" i="1"/>
  <c r="H2" i="1"/>
  <c r="H5" i="1"/>
  <c r="M5" i="1"/>
  <c r="H4" i="1"/>
  <c r="M4" i="1"/>
  <c r="I6" i="1"/>
  <c r="J6" i="1"/>
  <c r="K6" i="1"/>
  <c r="H3" i="1"/>
  <c r="M3" i="1"/>
  <c r="I4" i="1"/>
  <c r="J4" i="1"/>
  <c r="H6" i="1"/>
  <c r="M6" i="1"/>
  <c r="K4" i="1"/>
  <c r="L4" i="1"/>
  <c r="N4" i="1"/>
  <c r="O4" i="1"/>
  <c r="P4" i="1"/>
  <c r="L6" i="1"/>
  <c r="N6" i="1"/>
  <c r="O6" i="1"/>
  <c r="M2" i="1"/>
  <c r="M8" i="1"/>
  <c r="H8" i="1"/>
  <c r="J2" i="1"/>
  <c r="I8" i="1"/>
  <c r="J8" i="1"/>
  <c r="K2" i="1"/>
  <c r="P6" i="1"/>
  <c r="L2" i="1"/>
  <c r="N2" i="1"/>
  <c r="K8" i="1"/>
  <c r="O2" i="1"/>
  <c r="N8" i="1"/>
  <c r="P2" i="1"/>
  <c r="O8" i="1"/>
  <c r="P8" i="1"/>
</calcChain>
</file>

<file path=xl/sharedStrings.xml><?xml version="1.0" encoding="utf-8"?>
<sst xmlns="http://schemas.openxmlformats.org/spreadsheetml/2006/main" count="37" uniqueCount="36">
  <si>
    <t>Academic Unit</t>
  </si>
  <si>
    <t>Count THIS YEAR's CofI List</t>
  </si>
  <si>
    <t>Huntington-Hill Method of Apportionment (providing a list of the steps of this method)</t>
  </si>
  <si>
    <t>Count used for LAST YEAR's apportionment</t>
  </si>
  <si>
    <t>Count used for THIS YEAR's apportionment</t>
  </si>
  <si>
    <t>% of Total</t>
  </si>
  <si>
    <t>Standard Quota SQ (Modifier=0)</t>
  </si>
  <si>
    <t>Modified Standard Quota (using d-value)</t>
  </si>
  <si>
    <r>
      <t>Lower Quota LQ</t>
    </r>
    <r>
      <rPr>
        <sz val="8"/>
        <rFont val="Times New Roman"/>
        <family val="1"/>
      </rPr>
      <t xml:space="preserve"> (using d-value)</t>
    </r>
  </si>
  <si>
    <r>
      <t xml:space="preserve">Upper Quota UQ </t>
    </r>
    <r>
      <rPr>
        <sz val="8"/>
        <rFont val="Times New Roman"/>
        <family val="1"/>
      </rPr>
      <t xml:space="preserve"> (using d-value)</t>
    </r>
  </si>
  <si>
    <t>Geometric Mean of LQ and UQ</t>
  </si>
  <si>
    <t>With a modifier of zero</t>
  </si>
  <si>
    <t>Using the
d-value given</t>
  </si>
  <si>
    <t>Number of Senators Apportioned THIS YEAR*</t>
  </si>
  <si>
    <t xml:space="preserve">Each elected faculty senator represents </t>
  </si>
  <si>
    <t>Number of elected faculty senators apportioned LAST YEAR</t>
  </si>
  <si>
    <t>Library</t>
  </si>
  <si>
    <t>1. The Standard Quota (SQ) for an academic unit is the number of faculty in the academic unit divided by the standard divisor.</t>
  </si>
  <si>
    <t>CoBT</t>
  </si>
  <si>
    <t>2. The Lower Quota (LQ) for an academic unit is the integer part of the Standard Quota; i.e. round the standard quota down.</t>
  </si>
  <si>
    <t>CoE</t>
  </si>
  <si>
    <t>3. The Upper Quota (UQ) for an academic unit is the smallest integer exceeding the standard quota, ie. round the standard quota up</t>
  </si>
  <si>
    <t>CoHS</t>
  </si>
  <si>
    <t>4. The number of University Senators apportioned to each academic unit must be either its lower quota or its upper quota.</t>
  </si>
  <si>
    <t>CoAS</t>
  </si>
  <si>
    <t>5. If the standard quota exceeds the geometric mean (GM) of the lower quota and upper quota, then apportion UQ, else apportion LQ.</t>
  </si>
  <si>
    <t>Note: GM(A,B) is sqrt(A*B)</t>
  </si>
  <si>
    <t>The number of University Senators to be apportioned is</t>
  </si>
  <si>
    <t>The entry to the right is called the standard divisor. The standard divisor is the total number of faculty divided by the number of University Senators to be apportioned</t>
  </si>
  <si>
    <t>The entry to the left is called the Modifier (to the standard divisor) or "d-value".  The default value of the Modifier is zero, and a nonzero Modifier will be added to the standard divisor and used in the calculation of the Modified Standard Quotas for each academic unit should the number of University Senators apportioned using a modifier of zero not be equal to the number of seats available. The Modified Standard Quota is the number of faculty in the academic unit divided by the sum of the standard divisor and the Modifier.  The entry to the right is the total number of faculty divided by the total number of seats apportioned giving the ideal number of faculty that each elected faculty senator represents (for all 34 elected faculty senator positions being apportioned).</t>
  </si>
  <si>
    <t>Sum over each academic unit</t>
  </si>
  <si>
    <t>The standard divisor is the ideal number of faculty that each elected faculty senator represents (for the 29 elected faculty senators being apportioned).</t>
  </si>
  <si>
    <t>Total Number of Faculty</t>
  </si>
  <si>
    <t>N/A</t>
  </si>
  <si>
    <t>Note:  The Huntington-Hill Method of Apportionment is used.  This method has been used by the United States Congress since 1941.</t>
  </si>
  <si>
    <t>*Note:  A total of 34 Elected Faculty Senators are apportioned:  (1) One to each academic unit accounts for five (2) The remaining 29 are apportioned as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</si>
</sst>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0"/>
      <name val="Arial"/>
    </font>
    <font>
      <sz val="8"/>
      <name val="Arial"/>
      <family val="2"/>
    </font>
    <font>
      <b/>
      <sz val="10"/>
      <name val="Times New Roman"/>
      <family val="1"/>
    </font>
    <font>
      <b/>
      <sz val="9"/>
      <name val="Times New Roman"/>
      <family val="1"/>
    </font>
    <font>
      <b/>
      <sz val="8"/>
      <name val="Times New Roman"/>
      <family val="1"/>
    </font>
    <font>
      <sz val="12"/>
      <name val="Times New Roman"/>
      <family val="1"/>
    </font>
    <font>
      <sz val="18"/>
      <name val="Times New Roman"/>
      <family val="1"/>
    </font>
    <font>
      <sz val="9"/>
      <name val="Times New Roman"/>
      <family val="1"/>
    </font>
    <font>
      <b/>
      <sz val="24"/>
      <name val="Times New Roman"/>
      <family val="1"/>
    </font>
    <font>
      <b/>
      <sz val="36"/>
      <name val="Times New Roman"/>
      <family val="1"/>
    </font>
    <font>
      <b/>
      <sz val="18"/>
      <name val="Times New Roman"/>
      <family val="1"/>
    </font>
    <font>
      <sz val="10"/>
      <name val="Times New Roman"/>
      <family val="1"/>
    </font>
    <font>
      <b/>
      <sz val="12"/>
      <name val="Times New Roman"/>
      <family val="1"/>
    </font>
    <font>
      <sz val="8"/>
      <name val="Times New Roman"/>
      <family val="1"/>
    </font>
    <font>
      <sz val="14"/>
      <name val="Times New Roman"/>
      <family val="1"/>
    </font>
    <font>
      <b/>
      <i/>
      <sz val="14"/>
      <name val="Times New Roman"/>
      <family val="1"/>
    </font>
  </fonts>
  <fills count="3">
    <fill>
      <patternFill patternType="none"/>
    </fill>
    <fill>
      <patternFill patternType="gray125"/>
    </fill>
    <fill>
      <patternFill patternType="solid">
        <fgColor indexed="22"/>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ck">
        <color auto="1"/>
      </left>
      <right style="thick">
        <color auto="1"/>
      </right>
      <top style="thick">
        <color auto="1"/>
      </top>
      <bottom style="thick">
        <color auto="1"/>
      </bottom>
      <diagonal/>
    </border>
    <border>
      <left style="thin">
        <color auto="1"/>
      </left>
      <right style="thick">
        <color auto="1"/>
      </right>
      <top style="thin">
        <color auto="1"/>
      </top>
      <bottom style="thin">
        <color auto="1"/>
      </bottom>
      <diagonal/>
    </border>
  </borders>
  <cellStyleXfs count="1">
    <xf numFmtId="0" fontId="0" fillId="0" borderId="0"/>
  </cellStyleXfs>
  <cellXfs count="46">
    <xf numFmtId="0" fontId="0" fillId="0" borderId="0" xfId="0"/>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center" vertical="center" wrapText="1"/>
    </xf>
    <xf numFmtId="0" fontId="5" fillId="0" borderId="1" xfId="0" applyFont="1" applyBorder="1" applyAlignment="1">
      <alignment horizontal="center" vertical="center"/>
    </xf>
    <xf numFmtId="0" fontId="6" fillId="2" borderId="1" xfId="0" applyFont="1" applyFill="1" applyBorder="1" applyAlignment="1">
      <alignment horizontal="center" vertical="center"/>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wrapText="1"/>
    </xf>
    <xf numFmtId="0" fontId="6" fillId="0" borderId="1" xfId="0" applyFont="1" applyBorder="1" applyAlignment="1">
      <alignment horizontal="center" vertical="center"/>
    </xf>
    <xf numFmtId="10"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2" borderId="1" xfId="0" applyNumberFormat="1" applyFont="1" applyFill="1" applyBorder="1" applyAlignment="1">
      <alignment horizontal="center" vertical="center"/>
    </xf>
    <xf numFmtId="1" fontId="5"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9" fillId="2" borderId="4" xfId="0" applyFont="1" applyFill="1" applyBorder="1" applyAlignment="1">
      <alignment horizontal="center" vertical="center"/>
    </xf>
    <xf numFmtId="2" fontId="5" fillId="0" borderId="2" xfId="0" applyNumberFormat="1" applyFont="1" applyBorder="1" applyAlignment="1">
      <alignment horizontal="center" vertical="center"/>
    </xf>
    <xf numFmtId="0" fontId="10" fillId="0" borderId="1" xfId="0" applyFont="1" applyBorder="1" applyAlignment="1">
      <alignment horizontal="center" vertical="center"/>
    </xf>
    <xf numFmtId="0" fontId="5" fillId="0" borderId="0" xfId="0" applyFont="1" applyAlignment="1">
      <alignment horizontal="center" vertical="center"/>
    </xf>
    <xf numFmtId="0" fontId="5" fillId="2" borderId="1" xfId="0" applyFont="1" applyFill="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7" fillId="0" borderId="1" xfId="0" applyFont="1" applyBorder="1" applyAlignment="1">
      <alignment horizontal="centerContinuous" vertical="center" wrapText="1"/>
    </xf>
    <xf numFmtId="10" fontId="5" fillId="0" borderId="1" xfId="0" applyNumberFormat="1" applyFont="1" applyBorder="1" applyAlignment="1">
      <alignment horizontal="centerContinuous" vertical="center" wrapText="1"/>
    </xf>
    <xf numFmtId="0" fontId="5" fillId="0" borderId="1" xfId="0" applyFont="1" applyBorder="1" applyAlignment="1">
      <alignment horizontal="centerContinuous" vertical="center" wrapText="1"/>
    </xf>
    <xf numFmtId="0" fontId="5" fillId="0" borderId="6" xfId="0" applyFont="1" applyBorder="1" applyAlignment="1">
      <alignment horizontal="centerContinuous" vertical="center" wrapText="1"/>
    </xf>
    <xf numFmtId="164" fontId="12"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6" fillId="0" borderId="5" xfId="0" applyFont="1" applyBorder="1" applyAlignment="1">
      <alignment horizontal="center" vertical="center"/>
    </xf>
    <xf numFmtId="0" fontId="9" fillId="2" borderId="7" xfId="0" applyFont="1" applyFill="1" applyBorder="1" applyAlignment="1">
      <alignment horizontal="center" vertical="center"/>
    </xf>
    <xf numFmtId="2" fontId="14" fillId="0" borderId="2" xfId="0" applyNumberFormat="1" applyFont="1" applyBorder="1" applyAlignment="1">
      <alignment horizontal="center" vertical="center"/>
    </xf>
    <xf numFmtId="0" fontId="6" fillId="0" borderId="0" xfId="0" applyFont="1" applyAlignment="1">
      <alignment horizontal="center" vertical="center"/>
    </xf>
    <xf numFmtId="0" fontId="14" fillId="0" borderId="0" xfId="0" applyFont="1"/>
    <xf numFmtId="0" fontId="6" fillId="0" borderId="0" xfId="0" applyFont="1"/>
    <xf numFmtId="0" fontId="2" fillId="0" borderId="0" xfId="0" applyFont="1" applyAlignment="1">
      <alignment horizontal="left" vertical="center" wrapText="1"/>
    </xf>
    <xf numFmtId="0" fontId="11" fillId="0" borderId="0" xfId="0" applyFont="1" applyAlignment="1">
      <alignment horizontal="centerContinuous"/>
    </xf>
    <xf numFmtId="0" fontId="6" fillId="0" borderId="0" xfId="0" applyFont="1" applyAlignment="1">
      <alignment horizontal="centerContinuous"/>
    </xf>
    <xf numFmtId="0" fontId="14" fillId="0" borderId="0" xfId="0" applyFont="1" applyAlignment="1">
      <alignment vertical="center"/>
    </xf>
    <xf numFmtId="0" fontId="11" fillId="0" borderId="0" xfId="0" applyFont="1"/>
    <xf numFmtId="0" fontId="15" fillId="0" borderId="0" xfId="0" applyFon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203200</xdr:rowOff>
    </xdr:from>
    <xdr:to>
      <xdr:col>15</xdr:col>
      <xdr:colOff>266700</xdr:colOff>
      <xdr:row>18</xdr:row>
      <xdr:rowOff>88900</xdr:rowOff>
    </xdr:to>
    <xdr:sp macro="" textlink="">
      <xdr:nvSpPr>
        <xdr:cNvPr id="1029" name="Object 5"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38100</xdr:colOff>
      <xdr:row>9</xdr:row>
      <xdr:rowOff>50800</xdr:rowOff>
    </xdr:from>
    <xdr:to>
      <xdr:col>15</xdr:col>
      <xdr:colOff>241300</xdr:colOff>
      <xdr:row>11</xdr:row>
      <xdr:rowOff>139700</xdr:rowOff>
    </xdr:to>
    <xdr:sp macro="" textlink="">
      <xdr:nvSpPr>
        <xdr:cNvPr id="1030"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11</xdr:row>
      <xdr:rowOff>101600</xdr:rowOff>
    </xdr:from>
    <xdr:to>
      <xdr:col>15</xdr:col>
      <xdr:colOff>133350</xdr:colOff>
      <xdr:row>18</xdr:row>
      <xdr:rowOff>44450</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48450"/>
          <a:ext cx="12071350" cy="1949450"/>
        </a:xfrm>
        <a:prstGeom prst="rect">
          <a:avLst/>
        </a:prstGeom>
        <a:solidFill>
          <a:srgbClr val="FFFFFF"/>
        </a:solidFill>
        <a:ln w="9525">
          <a:solidFill>
            <a:srgbClr val="000000"/>
          </a:solidFill>
          <a:miter lim="800000"/>
          <a:headEnd/>
          <a:tailEnd/>
        </a:ln>
      </xdr:spPr>
    </xdr:pic>
    <xdr:clientData/>
  </xdr:twoCellAnchor>
  <xdr:twoCellAnchor editAs="oneCell">
    <xdr:from>
      <xdr:col>0</xdr:col>
      <xdr:colOff>19050</xdr:colOff>
      <xdr:row>9</xdr:row>
      <xdr:rowOff>25400</xdr:rowOff>
    </xdr:from>
    <xdr:to>
      <xdr:col>15</xdr:col>
      <xdr:colOff>120650</xdr:colOff>
      <xdr:row>11</xdr:row>
      <xdr:rowOff>69850</xdr:rowOff>
    </xdr:to>
    <xdr:pic>
      <xdr:nvPicPr>
        <xdr:cNvPr id="3" name="Picture 6">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6064250"/>
          <a:ext cx="12039600" cy="552450"/>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9"/>
  <sheetViews>
    <sheetView tabSelected="1" view="pageLayout" zoomScale="130" zoomScaleNormal="75" zoomScalePageLayoutView="130" workbookViewId="0">
      <selection activeCell="G3" sqref="G3"/>
    </sheetView>
  </sheetViews>
  <sheetFormatPr defaultColWidth="8.85546875" defaultRowHeight="23.25" x14ac:dyDescent="0.35"/>
  <cols>
    <col min="1" max="1" width="13.42578125" style="38" customWidth="1"/>
    <col min="2" max="2" width="10.140625" style="39" customWidth="1"/>
    <col min="3" max="3" width="27.42578125" style="39" customWidth="1"/>
    <col min="4" max="4" width="9.42578125" style="39" bestFit="1" customWidth="1"/>
    <col min="5" max="6" width="12.42578125" style="39" bestFit="1" customWidth="1"/>
    <col min="7" max="7" width="8.42578125" style="39" customWidth="1"/>
    <col min="8" max="8" width="10.7109375" style="39" customWidth="1"/>
    <col min="9" max="9" width="11.42578125" style="39" customWidth="1"/>
    <col min="10" max="11" width="8.5703125" style="39" customWidth="1"/>
    <col min="12" max="12" width="9.42578125" style="39" customWidth="1"/>
    <col min="13" max="13" width="8.5703125" style="39" customWidth="1"/>
    <col min="14" max="14" width="7.42578125" style="39" customWidth="1"/>
    <col min="15" max="15" width="12.42578125" style="39" customWidth="1"/>
    <col min="16" max="16" width="9.42578125" style="39" bestFit="1" customWidth="1"/>
    <col min="17" max="17" width="10.42578125" style="39" bestFit="1" customWidth="1"/>
    <col min="18" max="18" width="10.42578125" style="39" customWidth="1"/>
    <col min="19" max="16384" width="8.85546875" style="39"/>
  </cols>
  <sheetData>
    <row r="1" spans="1:17" s="9" customFormat="1" ht="64.5" customHeight="1" thickTop="1" x14ac:dyDescent="0.2">
      <c r="A1" s="1" t="s">
        <v>0</v>
      </c>
      <c r="B1" s="2" t="s">
        <v>1</v>
      </c>
      <c r="C1" s="1" t="s">
        <v>2</v>
      </c>
      <c r="D1" s="1"/>
      <c r="E1" s="3" t="s">
        <v>3</v>
      </c>
      <c r="F1" s="4" t="s">
        <v>4</v>
      </c>
      <c r="G1" s="1" t="s">
        <v>5</v>
      </c>
      <c r="H1" s="3" t="s">
        <v>6</v>
      </c>
      <c r="I1" s="2" t="s">
        <v>7</v>
      </c>
      <c r="J1" s="2" t="s">
        <v>8</v>
      </c>
      <c r="K1" s="2" t="s">
        <v>9</v>
      </c>
      <c r="L1" s="2" t="s">
        <v>10</v>
      </c>
      <c r="M1" s="1" t="s">
        <v>11</v>
      </c>
      <c r="N1" s="5" t="s">
        <v>12</v>
      </c>
      <c r="O1" s="6" t="s">
        <v>13</v>
      </c>
      <c r="P1" s="7" t="s">
        <v>14</v>
      </c>
      <c r="Q1" s="8" t="s">
        <v>15</v>
      </c>
    </row>
    <row r="2" spans="1:17" s="24" customFormat="1" ht="54" customHeight="1" x14ac:dyDescent="0.2">
      <c r="A2" s="10" t="s">
        <v>16</v>
      </c>
      <c r="B2" s="11">
        <v>8</v>
      </c>
      <c r="C2" s="12" t="s">
        <v>17</v>
      </c>
      <c r="D2" s="13"/>
      <c r="E2" s="14">
        <v>10</v>
      </c>
      <c r="F2" s="11">
        <v>8</v>
      </c>
      <c r="G2" s="15">
        <f>F2/F$8</f>
        <v>2.2727272727272728E-2</v>
      </c>
      <c r="H2" s="16">
        <f>F2/$D$7</f>
        <v>0.65909090909090917</v>
      </c>
      <c r="I2" s="17">
        <f>F2/($D$7+$E$7)</f>
        <v>0.65909090909090917</v>
      </c>
      <c r="J2" s="18">
        <f>TRUNC(I2)</f>
        <v>0</v>
      </c>
      <c r="K2" s="18">
        <f>J2+1</f>
        <v>1</v>
      </c>
      <c r="L2" s="17">
        <f>SQRT(J2*K2)</f>
        <v>0</v>
      </c>
      <c r="M2" s="19">
        <f>IF(H2&gt;SQRT(TRUNC(H2)*(TRUNC(H2)+1)),TRUNC(H2)+1,TRUNC(H2))</f>
        <v>1</v>
      </c>
      <c r="N2" s="20">
        <f>IF(I2&gt;L2, K2,J2)</f>
        <v>1</v>
      </c>
      <c r="O2" s="21">
        <f>N2+1</f>
        <v>2</v>
      </c>
      <c r="P2" s="22">
        <f>F2/O2</f>
        <v>4</v>
      </c>
      <c r="Q2" s="23">
        <v>2</v>
      </c>
    </row>
    <row r="3" spans="1:17" s="24" customFormat="1" ht="54" customHeight="1" x14ac:dyDescent="0.2">
      <c r="A3" s="10" t="s">
        <v>18</v>
      </c>
      <c r="B3" s="11">
        <v>63</v>
      </c>
      <c r="C3" s="12" t="s">
        <v>19</v>
      </c>
      <c r="D3" s="14"/>
      <c r="E3" s="14">
        <v>60</v>
      </c>
      <c r="F3" s="11">
        <v>63</v>
      </c>
      <c r="G3" s="15">
        <f>F3/F$8</f>
        <v>0.17897727272727273</v>
      </c>
      <c r="H3" s="16">
        <f>F3/$D$7</f>
        <v>5.1903409090909092</v>
      </c>
      <c r="I3" s="17">
        <f>F3/($D$7+$E$7)</f>
        <v>5.1903409090909092</v>
      </c>
      <c r="J3" s="18">
        <f>TRUNC(I3)</f>
        <v>5</v>
      </c>
      <c r="K3" s="25">
        <f>J3+1</f>
        <v>6</v>
      </c>
      <c r="L3" s="17">
        <f>SQRT(J3*K3)</f>
        <v>5.4772255750516612</v>
      </c>
      <c r="M3" s="19">
        <f>IF(H3&gt;SQRT(TRUNC(H3)*(TRUNC(H3)+1)),TRUNC(H3)+1,TRUNC(H3))</f>
        <v>5</v>
      </c>
      <c r="N3" s="20">
        <f>IF(I3&gt;L3, K3,J3)</f>
        <v>5</v>
      </c>
      <c r="O3" s="21">
        <f>N3+1</f>
        <v>6</v>
      </c>
      <c r="P3" s="22">
        <f>F3/O3</f>
        <v>10.5</v>
      </c>
      <c r="Q3" s="23">
        <v>6</v>
      </c>
    </row>
    <row r="4" spans="1:17" s="24" customFormat="1" ht="54" customHeight="1" x14ac:dyDescent="0.2">
      <c r="A4" s="10" t="s">
        <v>20</v>
      </c>
      <c r="B4" s="11">
        <v>34</v>
      </c>
      <c r="C4" s="12" t="s">
        <v>21</v>
      </c>
      <c r="D4" s="14"/>
      <c r="E4" s="14">
        <v>37</v>
      </c>
      <c r="F4" s="11">
        <v>34</v>
      </c>
      <c r="G4" s="15">
        <f>F4/F$8</f>
        <v>9.6590909090909088E-2</v>
      </c>
      <c r="H4" s="16">
        <f>F4/$D$7</f>
        <v>2.8011363636363638</v>
      </c>
      <c r="I4" s="17">
        <f>F4/($D$7+$E$7)</f>
        <v>2.8011363636363638</v>
      </c>
      <c r="J4" s="18">
        <f>TRUNC(I4)</f>
        <v>2</v>
      </c>
      <c r="K4" s="25">
        <f>J4+1</f>
        <v>3</v>
      </c>
      <c r="L4" s="17">
        <f>SQRT(J4*K4)</f>
        <v>2.4494897427831779</v>
      </c>
      <c r="M4" s="19">
        <f>IF(H4&gt;SQRT(TRUNC(H4)*(TRUNC(H4)+1)),TRUNC(H4)+1,TRUNC(H4))</f>
        <v>3</v>
      </c>
      <c r="N4" s="20">
        <f>IF(I4&gt;L4, K4,J4)</f>
        <v>3</v>
      </c>
      <c r="O4" s="21">
        <f>N4+1</f>
        <v>4</v>
      </c>
      <c r="P4" s="22">
        <f>F4/O4</f>
        <v>8.5</v>
      </c>
      <c r="Q4" s="23">
        <v>4</v>
      </c>
    </row>
    <row r="5" spans="1:17" s="24" customFormat="1" ht="54" customHeight="1" x14ac:dyDescent="0.2">
      <c r="A5" s="10" t="s">
        <v>22</v>
      </c>
      <c r="B5" s="11">
        <v>48</v>
      </c>
      <c r="C5" s="12" t="s">
        <v>23</v>
      </c>
      <c r="D5" s="14"/>
      <c r="E5" s="14">
        <v>49</v>
      </c>
      <c r="F5" s="11">
        <v>48</v>
      </c>
      <c r="G5" s="15">
        <f>F5/F$8</f>
        <v>0.13636363636363635</v>
      </c>
      <c r="H5" s="16">
        <f>F5/$D$7</f>
        <v>3.9545454545454546</v>
      </c>
      <c r="I5" s="17">
        <f>F5/($D$7+$E$7)</f>
        <v>3.9545454545454546</v>
      </c>
      <c r="J5" s="18">
        <f>TRUNC(I5)</f>
        <v>3</v>
      </c>
      <c r="K5" s="25">
        <f>J5+1</f>
        <v>4</v>
      </c>
      <c r="L5" s="17">
        <f>SQRT(J5*K5)</f>
        <v>3.4641016151377544</v>
      </c>
      <c r="M5" s="19">
        <f>IF(H5&gt;SQRT(TRUNC(H5)*(TRUNC(H5)+1)),TRUNC(H5)+1,TRUNC(H5))</f>
        <v>4</v>
      </c>
      <c r="N5" s="20">
        <f>IF(I5&gt;L5, K5,J5)</f>
        <v>4</v>
      </c>
      <c r="O5" s="21">
        <f>N5+1</f>
        <v>5</v>
      </c>
      <c r="P5" s="22">
        <f>F5/O5</f>
        <v>9.6</v>
      </c>
      <c r="Q5" s="23">
        <v>5</v>
      </c>
    </row>
    <row r="6" spans="1:17" s="24" customFormat="1" ht="54" customHeight="1" x14ac:dyDescent="0.2">
      <c r="A6" s="10" t="s">
        <v>24</v>
      </c>
      <c r="B6" s="11">
        <v>199</v>
      </c>
      <c r="C6" s="12" t="s">
        <v>25</v>
      </c>
      <c r="D6" s="13" t="s">
        <v>26</v>
      </c>
      <c r="E6" s="14">
        <v>196</v>
      </c>
      <c r="F6" s="11">
        <v>199</v>
      </c>
      <c r="G6" s="15">
        <f>F6/F$8</f>
        <v>0.56534090909090906</v>
      </c>
      <c r="H6" s="16">
        <f>F6/$D$7</f>
        <v>16.394886363636363</v>
      </c>
      <c r="I6" s="17">
        <f>F6/($D$7+$E$7)</f>
        <v>16.394886363636363</v>
      </c>
      <c r="J6" s="18">
        <f>TRUNC(I6)</f>
        <v>16</v>
      </c>
      <c r="K6" s="25">
        <f>J6+1</f>
        <v>17</v>
      </c>
      <c r="L6" s="17">
        <f>SQRT(J6*K6)</f>
        <v>16.492422502470642</v>
      </c>
      <c r="M6" s="19">
        <f>IF(H6&gt;SQRT(TRUNC(H6)*(TRUNC(H6)+1)),TRUNC(H6)+1,TRUNC(H6))</f>
        <v>16</v>
      </c>
      <c r="N6" s="20">
        <f>IF(I6&gt;L6, K6,J6)</f>
        <v>16</v>
      </c>
      <c r="O6" s="21">
        <f>N6+1</f>
        <v>17</v>
      </c>
      <c r="P6" s="22">
        <f>F6/O6</f>
        <v>11.705882352941176</v>
      </c>
      <c r="Q6" s="23">
        <v>17</v>
      </c>
    </row>
    <row r="7" spans="1:17" s="24" customFormat="1" ht="63.75" customHeight="1" thickBot="1" x14ac:dyDescent="0.25">
      <c r="A7" s="26" t="s">
        <v>27</v>
      </c>
      <c r="B7" s="14">
        <v>29</v>
      </c>
      <c r="C7" s="13" t="s">
        <v>28</v>
      </c>
      <c r="D7" s="27">
        <f>F8/B7</f>
        <v>12.137931034482758</v>
      </c>
      <c r="E7" s="10">
        <v>0</v>
      </c>
      <c r="F7" s="28" t="s">
        <v>29</v>
      </c>
      <c r="G7" s="29"/>
      <c r="H7" s="30"/>
      <c r="I7" s="30"/>
      <c r="J7" s="30"/>
      <c r="K7" s="30"/>
      <c r="L7" s="30"/>
      <c r="M7" s="30"/>
      <c r="N7" s="31"/>
      <c r="O7" s="31"/>
      <c r="P7" s="30"/>
      <c r="Q7" s="32">
        <f>F8/(B7+5)</f>
        <v>10.352941176470589</v>
      </c>
    </row>
    <row r="8" spans="1:17" s="37" customFormat="1" ht="54" customHeight="1" thickTop="1" thickBot="1" x14ac:dyDescent="0.25">
      <c r="A8" s="26" t="s">
        <v>30</v>
      </c>
      <c r="B8" s="14">
        <f>SUM(B2:B6)</f>
        <v>352</v>
      </c>
      <c r="C8" s="33" t="s">
        <v>31</v>
      </c>
      <c r="D8" s="3" t="s">
        <v>32</v>
      </c>
      <c r="E8" s="14">
        <f>SUM(E2:E7)</f>
        <v>352</v>
      </c>
      <c r="F8" s="14">
        <f>SUM(F2:F6)</f>
        <v>352</v>
      </c>
      <c r="G8" s="26" t="s">
        <v>30</v>
      </c>
      <c r="H8" s="14">
        <f>SUM(H2:H6)</f>
        <v>29</v>
      </c>
      <c r="I8" s="14">
        <f>SUM(I2:I6)</f>
        <v>29</v>
      </c>
      <c r="J8" s="14">
        <f>SUM(J2:J6)</f>
        <v>26</v>
      </c>
      <c r="K8" s="14">
        <f>SUM(K2:K6)</f>
        <v>31</v>
      </c>
      <c r="L8" s="14" t="s">
        <v>33</v>
      </c>
      <c r="M8" s="34">
        <f>SUM(M2:M6)</f>
        <v>29</v>
      </c>
      <c r="N8" s="34">
        <f>SUM(N2:N6)</f>
        <v>29</v>
      </c>
      <c r="O8" s="35">
        <f>SUM(O2:O6)</f>
        <v>34</v>
      </c>
      <c r="P8" s="36">
        <f>F8/O8</f>
        <v>10.352941176470589</v>
      </c>
      <c r="Q8" s="14">
        <f>SUM(Q2:Q6)</f>
        <v>34</v>
      </c>
    </row>
    <row r="9" spans="1:17" ht="24" thickTop="1" x14ac:dyDescent="0.35">
      <c r="A9" s="38" t="s">
        <v>34</v>
      </c>
    </row>
    <row r="10" spans="1:17" x14ac:dyDescent="0.35">
      <c r="A10" s="40"/>
      <c r="B10" s="41"/>
      <c r="C10" s="41"/>
      <c r="D10" s="41"/>
      <c r="E10" s="41"/>
      <c r="F10" s="41"/>
      <c r="G10" s="41"/>
      <c r="H10" s="41"/>
      <c r="I10" s="41"/>
      <c r="J10" s="41"/>
      <c r="K10" s="41"/>
      <c r="L10" s="41"/>
      <c r="M10" s="41"/>
      <c r="N10" s="41"/>
      <c r="O10" s="41"/>
      <c r="P10" s="41"/>
      <c r="Q10" s="41"/>
    </row>
    <row r="11" spans="1:17" ht="17.25" customHeight="1" x14ac:dyDescent="0.35">
      <c r="B11" s="41"/>
      <c r="C11" s="42"/>
      <c r="D11" s="42"/>
      <c r="E11" s="42"/>
      <c r="F11" s="42"/>
      <c r="G11" s="42"/>
      <c r="H11" s="42"/>
      <c r="I11" s="42"/>
      <c r="J11" s="42"/>
      <c r="K11" s="42"/>
      <c r="L11" s="42"/>
    </row>
    <row r="12" spans="1:17" ht="20.25" customHeight="1" x14ac:dyDescent="0.35">
      <c r="A12" s="43"/>
      <c r="B12" s="41"/>
      <c r="C12" s="42"/>
      <c r="D12" s="42"/>
      <c r="E12" s="42"/>
      <c r="F12" s="42"/>
      <c r="G12" s="42"/>
      <c r="H12" s="42"/>
      <c r="I12" s="42"/>
      <c r="J12" s="42"/>
      <c r="K12" s="42"/>
      <c r="L12" s="42"/>
    </row>
    <row r="13" spans="1:17" x14ac:dyDescent="0.35">
      <c r="B13" s="44"/>
    </row>
    <row r="19" spans="1:16" x14ac:dyDescent="0.35">
      <c r="A19" s="45" t="s">
        <v>35</v>
      </c>
      <c r="B19" s="45"/>
      <c r="C19" s="45"/>
      <c r="D19" s="45"/>
      <c r="E19" s="45"/>
      <c r="F19" s="45"/>
      <c r="G19" s="45"/>
      <c r="H19" s="45"/>
      <c r="I19" s="45"/>
      <c r="J19" s="45"/>
      <c r="K19" s="45"/>
      <c r="L19" s="45"/>
      <c r="M19" s="45"/>
      <c r="N19" s="45"/>
      <c r="O19" s="45"/>
      <c r="P19" s="45"/>
    </row>
  </sheetData>
  <phoneticPr fontId="1" type="noConversion"/>
  <printOptions gridLines="1"/>
  <pageMargins left="0.25" right="0.25" top="0.85" bottom="0.5" header="0.5" footer="0.5"/>
  <pageSetup scale="71" orientation="landscape" r:id="rId1"/>
  <headerFooter alignWithMargins="0">
    <oddHeader>&amp;L&amp;"Times New Roman,Bold"Appendix B&amp;C&amp;"Times New Roman,Bold"&amp;18&amp;K000000Apportionment of Elected Faculty Senators to Academic Units (without Administrative Faculty)
&amp;12 2024-25 Academic Year
&amp;R&amp;"Times New Roman,Bold"&amp;K000000(October 4, 2024)</oddHeader>
    <oddFooter>&amp;R&amp;K000000This  document was prepared by the 2017-2018 Executive Committee.for the University Senate.
Fall 2017</oddFooter>
  </headerFooter>
  <drawing r:id="rId2"/>
  <extLst>
    <ext xmlns:mx="http://schemas.microsoft.com/office/mac/excel/2008/main" uri="{64002731-A6B0-56B0-2670-7721B7C09600}">
      <mx:PLV Mode="1" OnePage="0" WScale="7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42578125" defaultRowHeight="12.75" x14ac:dyDescent="0.2"/>
  <sheetData/>
  <phoneticPr fontId="1" type="noConversion"/>
  <pageMargins left="0.75" right="0.75" top="1" bottom="1" header="0.5" footer="0.5"/>
  <pageSetup orientation="portrait" horizontalDpi="4294967292" verticalDpi="4294967292"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2.75" x14ac:dyDescent="0.2"/>
  <sheetData/>
  <phoneticPr fontId="1" type="noConversion"/>
  <pageMargins left="0.75" right="0.75" top="1" bottom="1" header="0.5" footer="0.5"/>
  <pageSetup orientation="portrait" horizontalDpi="4294967292" verticalDpi="4294967292" r:id="rId1"/>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E076E3CB4CF844B378B1594A6566C3" ma:contentTypeVersion="9" ma:contentTypeDescription="Create a new document." ma:contentTypeScope="" ma:versionID="b7814f40badbd0cbe32a76813705c06b">
  <xsd:schema xmlns:xsd="http://www.w3.org/2001/XMLSchema" xmlns:xs="http://www.w3.org/2001/XMLSchema" xmlns:p="http://schemas.microsoft.com/office/2006/metadata/properties" xmlns:ns3="818823ed-da74-4a35-9726-31a4e1de99f1" targetNamespace="http://schemas.microsoft.com/office/2006/metadata/properties" ma:root="true" ma:fieldsID="922a4f423eaf0446166666160968ac2e" ns3:_="">
    <xsd:import namespace="818823ed-da74-4a35-9726-31a4e1de99f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SearchProperties" minOccurs="0"/>
                <xsd:element ref="ns3:MediaServiceAutoTags"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8823ed-da74-4a35-9726-31a4e1de99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A09647-96C4-4C0E-AB18-5487FFC2198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C349F36-18B1-40DB-903F-EF36891CBB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8823ed-da74-4a35-9726-31a4e1de99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CC6DA2-928E-4E78-8AC5-E74CBA2D7F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Sheet1!OLE_LINK1</vt:lpstr>
      <vt:lpstr>Sheet1!Print_Area</vt:lpstr>
    </vt:vector>
  </TitlesOfParts>
  <Manager/>
  <Company>GCSU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Alex Blazer</cp:lastModifiedBy>
  <cp:revision/>
  <dcterms:created xsi:type="dcterms:W3CDTF">2004-09-30T00:13:28Z</dcterms:created>
  <dcterms:modified xsi:type="dcterms:W3CDTF">2024-10-05T23:36:01Z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0x01010079E076E3CB4CF844B378B1594A6566C3</vt:lpwstr>
  </property>
</Properties>
</file>