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0" yWindow="65476" windowWidth="22300" windowHeight="13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'Sheet1'!$A$1:$J$20</definedName>
    <definedName name="_xlnm.Print_Area" localSheetId="1">'Sheet2'!$A$3:$P$84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<sst xmlns="http://schemas.openxmlformats.org/spreadsheetml/2006/main" count="1395" uniqueCount="502">
  <si>
    <t>Nominate to</t>
  </si>
  <si>
    <t>Chair</t>
  </si>
  <si>
    <t>On ECUS last year?</t>
  </si>
  <si>
    <t>CAO Designee</t>
  </si>
  <si>
    <t>CSAO Designee</t>
  </si>
  <si>
    <t>Terms of Service for committees is one year (begins spring organizational committee meeting; ends when successor assumes office)</t>
  </si>
  <si>
    <t>All members of the University Senate have at least one committee assignment</t>
  </si>
  <si>
    <t>Univ President</t>
  </si>
  <si>
    <t>Presid. Officer</t>
  </si>
  <si>
    <t>US Secretary</t>
  </si>
  <si>
    <t>Committee Officer  0809 (if applicable)</t>
  </si>
  <si>
    <t>ex officio</t>
  </si>
  <si>
    <t>Whatley</t>
  </si>
  <si>
    <t>Edward</t>
  </si>
  <si>
    <t>No</t>
  </si>
  <si>
    <t>Zuger</t>
  </si>
  <si>
    <t>Christine</t>
  </si>
  <si>
    <t>Farr</t>
  </si>
  <si>
    <t>Ken</t>
  </si>
  <si>
    <t>Goette</t>
  </si>
  <si>
    <t>Tanya</t>
  </si>
  <si>
    <t>Yes</t>
  </si>
  <si>
    <t>Swinton</t>
  </si>
  <si>
    <t>John</t>
  </si>
  <si>
    <t>Whelan</t>
  </si>
  <si>
    <t>Catherine</t>
  </si>
  <si>
    <t>Vice-Chair</t>
  </si>
  <si>
    <t>07-08 Committee Preferences</t>
  </si>
  <si>
    <t>FAPC</t>
  </si>
  <si>
    <t>FAPC1</t>
  </si>
  <si>
    <t>FAPC2</t>
  </si>
  <si>
    <t>FAPC3</t>
  </si>
  <si>
    <t>FAPC4</t>
  </si>
  <si>
    <t>FAPC5</t>
  </si>
  <si>
    <t>FAPC6</t>
  </si>
  <si>
    <t>FAPC7</t>
  </si>
  <si>
    <t>FAPC8</t>
  </si>
  <si>
    <t>FAPC9</t>
  </si>
  <si>
    <t>FAPC10</t>
  </si>
  <si>
    <t>FAPC11</t>
  </si>
  <si>
    <t>CAPC</t>
  </si>
  <si>
    <t>CAPC1</t>
  </si>
  <si>
    <t>CAPC2</t>
  </si>
  <si>
    <t>CAPC3</t>
  </si>
  <si>
    <t>Hirsch</t>
  </si>
  <si>
    <t>Jude</t>
  </si>
  <si>
    <t>Ingram</t>
  </si>
  <si>
    <t>Donna</t>
  </si>
  <si>
    <t>Malachowski</t>
  </si>
  <si>
    <t>Judith</t>
  </si>
  <si>
    <t>Auerbach</t>
  </si>
  <si>
    <t>Stephen</t>
  </si>
  <si>
    <t>Avila</t>
  </si>
  <si>
    <t>Myron</t>
  </si>
  <si>
    <t>Barkovskii</t>
  </si>
  <si>
    <t>S34</t>
  </si>
  <si>
    <t>S35</t>
  </si>
  <si>
    <t>S36</t>
  </si>
  <si>
    <t>SAPC</t>
  </si>
  <si>
    <t>RPIPC5</t>
  </si>
  <si>
    <t>RPIPC6</t>
  </si>
  <si>
    <t>VPBF Designee</t>
  </si>
  <si>
    <t>SGA Nominee</t>
  </si>
  <si>
    <t>Staff Cncil Nom</t>
  </si>
  <si>
    <t>RPIPC9 - ESS</t>
  </si>
  <si>
    <t>RPIPC7 - ESS</t>
  </si>
  <si>
    <t>NS27</t>
  </si>
  <si>
    <t>NS28</t>
  </si>
  <si>
    <t>NS29</t>
  </si>
  <si>
    <t>NS30</t>
  </si>
  <si>
    <t>NS31</t>
  </si>
  <si>
    <t>Checks (Bylaws Requirements)</t>
  </si>
  <si>
    <t>s12</t>
  </si>
  <si>
    <t>s20</t>
  </si>
  <si>
    <t>ns19</t>
  </si>
  <si>
    <t>s19</t>
  </si>
  <si>
    <t>s36</t>
  </si>
  <si>
    <t>s9</t>
  </si>
  <si>
    <t>ns11</t>
  </si>
  <si>
    <t>ns15</t>
  </si>
  <si>
    <t>ns16</t>
  </si>
  <si>
    <t>Committee Preferences</t>
  </si>
  <si>
    <t>Officer Preferences</t>
  </si>
  <si>
    <t>Comm 0809</t>
  </si>
  <si>
    <t>Elected Faculty Senators</t>
  </si>
  <si>
    <t>Exactly 6</t>
  </si>
  <si>
    <t>At least 4</t>
  </si>
  <si>
    <t>Presid. Off-Elect</t>
  </si>
  <si>
    <t>US_Sec</t>
  </si>
  <si>
    <t>Austin</t>
  </si>
  <si>
    <t>Gary</t>
  </si>
  <si>
    <t>Library</t>
  </si>
  <si>
    <t>School/Div/Student/Staff</t>
  </si>
  <si>
    <t>S3</t>
  </si>
  <si>
    <t>Pref 1</t>
  </si>
  <si>
    <t>Pref 2</t>
  </si>
  <si>
    <t>Pref 3</t>
  </si>
  <si>
    <t>Whitfield</t>
  </si>
  <si>
    <t>Mike</t>
  </si>
  <si>
    <t>Woodard</t>
  </si>
  <si>
    <t>Howard</t>
  </si>
  <si>
    <t>DeVitis</t>
  </si>
  <si>
    <t>Joe</t>
  </si>
  <si>
    <t>Kleine</t>
  </si>
  <si>
    <t>Karynne</t>
  </si>
  <si>
    <t>Matsika</t>
  </si>
  <si>
    <t>Chrispen</t>
  </si>
  <si>
    <t>McMullen</t>
  </si>
  <si>
    <t>Rebecca</t>
  </si>
  <si>
    <t>Muschell</t>
  </si>
  <si>
    <t>Lyndall</t>
  </si>
  <si>
    <t>Roquemore</t>
  </si>
  <si>
    <t>Barbara</t>
  </si>
  <si>
    <t>Baker</t>
  </si>
  <si>
    <t>Dean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</si>
  <si>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</si>
  <si>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</si>
  <si>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</si>
  <si>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</si>
  <si>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</si>
  <si>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</si>
  <si>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</si>
  <si>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</si>
  <si>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</si>
  <si>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</si>
  <si>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</si>
  <si>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</si>
  <si>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</si>
  <si>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</si>
  <si>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</si>
  <si>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</si>
  <si>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S37</t>
  </si>
  <si>
    <t>S38</t>
  </si>
  <si>
    <t>S39</t>
  </si>
  <si>
    <t>S47</t>
  </si>
  <si>
    <t>S48</t>
  </si>
  <si>
    <t>S49</t>
  </si>
  <si>
    <t>S46</t>
  </si>
  <si>
    <t>volunteer</t>
  </si>
  <si>
    <t>Senator/volunteer</t>
  </si>
  <si>
    <t>REQUIRED BY US BYLAWS</t>
  </si>
  <si>
    <t>NS7</t>
  </si>
  <si>
    <t>NS8</t>
  </si>
  <si>
    <t>NS9</t>
  </si>
  <si>
    <t>Andrei</t>
  </si>
  <si>
    <t>Brown</t>
  </si>
  <si>
    <t>Ryan</t>
  </si>
  <si>
    <t>Buck Doude</t>
  </si>
  <si>
    <t>Sara</t>
  </si>
  <si>
    <t>Burt</t>
  </si>
  <si>
    <t>Amy</t>
  </si>
  <si>
    <t>s29</t>
  </si>
  <si>
    <t>s32</t>
  </si>
  <si>
    <t>s34</t>
  </si>
  <si>
    <t>s41</t>
  </si>
  <si>
    <t>s42</t>
  </si>
  <si>
    <t>s13</t>
  </si>
  <si>
    <t>s23</t>
  </si>
  <si>
    <t>s33</t>
  </si>
  <si>
    <t>s37</t>
  </si>
  <si>
    <t>s39</t>
  </si>
  <si>
    <t>s18</t>
  </si>
  <si>
    <t>s11</t>
  </si>
  <si>
    <t>s21</t>
  </si>
  <si>
    <t>s24</t>
  </si>
  <si>
    <t>s31</t>
  </si>
  <si>
    <t>s38</t>
  </si>
  <si>
    <t>ns17</t>
  </si>
  <si>
    <t>s43</t>
  </si>
  <si>
    <t>s26</t>
  </si>
  <si>
    <t>Gleason</t>
  </si>
  <si>
    <t>Mike</t>
  </si>
  <si>
    <t>CAPC</t>
  </si>
  <si>
    <t>RPIPC</t>
  </si>
  <si>
    <t>Approximately half the membership continues each year</t>
  </si>
  <si>
    <t>NS14</t>
  </si>
  <si>
    <t>ns14</t>
  </si>
  <si>
    <t>NS15</t>
  </si>
  <si>
    <t>NS16</t>
  </si>
  <si>
    <t>NS17</t>
  </si>
  <si>
    <t>NS18</t>
  </si>
  <si>
    <t>NS19</t>
  </si>
  <si>
    <t>ns18</t>
  </si>
  <si>
    <t>School/Lib</t>
  </si>
  <si>
    <t>Pref 6</t>
  </si>
  <si>
    <t>APC</t>
  </si>
  <si>
    <t>APC1</t>
  </si>
  <si>
    <t>APC2</t>
  </si>
  <si>
    <t>APC3</t>
  </si>
  <si>
    <t>APC4</t>
  </si>
  <si>
    <t>APC5</t>
  </si>
  <si>
    <t>APC7</t>
  </si>
  <si>
    <t>APC8</t>
  </si>
  <si>
    <t>APC9</t>
  </si>
  <si>
    <t>APC10</t>
  </si>
  <si>
    <t>APC11</t>
  </si>
  <si>
    <t>VPAA Designee</t>
  </si>
  <si>
    <t>Pres. Appointee</t>
  </si>
  <si>
    <t>6th</t>
  </si>
  <si>
    <t>0708 Comm</t>
  </si>
  <si>
    <t>CODE</t>
  </si>
  <si>
    <t>Coke</t>
  </si>
  <si>
    <t>Sallie</t>
  </si>
  <si>
    <t>SAPC</t>
  </si>
  <si>
    <t>Armstrong</t>
  </si>
  <si>
    <t>Kirk</t>
  </si>
  <si>
    <t>APC</t>
  </si>
  <si>
    <t xml:space="preserve">Ken </t>
  </si>
  <si>
    <t>McGinley</t>
  </si>
  <si>
    <t>Macon</t>
  </si>
  <si>
    <t>Mshana</t>
  </si>
  <si>
    <t xml:space="preserve">Fadhili </t>
  </si>
  <si>
    <t>Risch</t>
  </si>
  <si>
    <t>William</t>
  </si>
  <si>
    <t>Rose</t>
  </si>
  <si>
    <t>Turner</t>
  </si>
  <si>
    <t>Craig</t>
  </si>
  <si>
    <t>Ubah</t>
  </si>
  <si>
    <t>Charles</t>
  </si>
  <si>
    <t>Viau</t>
  </si>
  <si>
    <t>Robert</t>
  </si>
  <si>
    <t>Wilkinson, Jr.</t>
  </si>
  <si>
    <t>Clif</t>
  </si>
  <si>
    <t>EC</t>
  </si>
  <si>
    <t>Lee</t>
  </si>
  <si>
    <t>Blazer</t>
  </si>
  <si>
    <t>Alex</t>
  </si>
  <si>
    <t>Steele</t>
  </si>
  <si>
    <t>Christy</t>
  </si>
  <si>
    <t>Metzker</t>
  </si>
  <si>
    <t>Bauer</t>
  </si>
  <si>
    <t>Dan</t>
  </si>
  <si>
    <t>RPIPC3</t>
  </si>
  <si>
    <t>RPIPC4</t>
  </si>
  <si>
    <t>Jennifer</t>
  </si>
  <si>
    <t>Flory</t>
  </si>
  <si>
    <t>No fewer than 7 senators on each standing committee</t>
  </si>
  <si>
    <t>Each School and the Library shall be represented on ECUS</t>
  </si>
  <si>
    <t>Toney</t>
  </si>
  <si>
    <t>Tom</t>
  </si>
  <si>
    <t>SAPC7 - SSS</t>
  </si>
  <si>
    <t>SAPC8 - SSS</t>
  </si>
  <si>
    <t>At least 7</t>
  </si>
  <si>
    <t>CoE</t>
  </si>
  <si>
    <t>CoAS</t>
  </si>
  <si>
    <t>CoHS</t>
  </si>
  <si>
    <t>CoB</t>
  </si>
  <si>
    <t>Liz</t>
  </si>
  <si>
    <t>RPIPC</t>
  </si>
  <si>
    <t>ECUS</t>
  </si>
  <si>
    <t>NS10</t>
  </si>
  <si>
    <t>NS11</t>
  </si>
  <si>
    <t>n/a</t>
  </si>
  <si>
    <t>FAPC</t>
  </si>
  <si>
    <t>NS12</t>
  </si>
  <si>
    <t>NS13</t>
  </si>
  <si>
    <t>s30</t>
  </si>
  <si>
    <t>Bonnard</t>
  </si>
  <si>
    <t>Michael</t>
  </si>
  <si>
    <t>Library</t>
  </si>
  <si>
    <t>ns10</t>
  </si>
  <si>
    <t>s16</t>
  </si>
  <si>
    <t>s40</t>
  </si>
  <si>
    <t>Spring 2010</t>
  </si>
  <si>
    <t>Spring 2011</t>
  </si>
  <si>
    <t>On RPIPC last year?</t>
  </si>
  <si>
    <t>On SAPC last year?</t>
  </si>
  <si>
    <t>On CAPC last year?</t>
  </si>
  <si>
    <t>ns12</t>
  </si>
  <si>
    <t>RPIPC8 - ESS</t>
  </si>
  <si>
    <t>SAPC9 - ESS</t>
  </si>
  <si>
    <t>Sibley</t>
  </si>
  <si>
    <t>Quintus</t>
  </si>
  <si>
    <t>Havey</t>
  </si>
  <si>
    <t>06-07 Comm</t>
  </si>
  <si>
    <t>0607 Office</t>
  </si>
  <si>
    <t>Note</t>
  </si>
  <si>
    <t>US TermEnds</t>
  </si>
  <si>
    <t>Term Ending</t>
  </si>
  <si>
    <t>Counts</t>
  </si>
  <si>
    <t>s27</t>
  </si>
  <si>
    <t>s15</t>
  </si>
  <si>
    <t>Senate Term Ends (if applicable)</t>
  </si>
  <si>
    <t>Exactly 3</t>
  </si>
  <si>
    <t>Exactly2</t>
  </si>
  <si>
    <t>Exactly 1</t>
  </si>
  <si>
    <t>Exactly 4</t>
  </si>
  <si>
    <t>About Half</t>
  </si>
  <si>
    <t>PresAppt</t>
  </si>
  <si>
    <t>VP Des</t>
  </si>
  <si>
    <t>Pres Apt</t>
  </si>
  <si>
    <t>NS24</t>
  </si>
  <si>
    <t>NS25</t>
  </si>
  <si>
    <t>NS26</t>
  </si>
  <si>
    <t>On FAPC last year?</t>
  </si>
  <si>
    <t>On APC last year?</t>
  </si>
  <si>
    <t>Secretary</t>
  </si>
  <si>
    <t>EFS</t>
  </si>
  <si>
    <t>Exactly 11</t>
  </si>
  <si>
    <t>CoI Faculty</t>
  </si>
  <si>
    <t>NS9</t>
  </si>
  <si>
    <t>RPIPC</t>
  </si>
  <si>
    <t>Chair</t>
  </si>
  <si>
    <t>School/Div</t>
  </si>
  <si>
    <t>Student</t>
  </si>
  <si>
    <t>Senator</t>
  </si>
  <si>
    <t>Dorothy</t>
  </si>
  <si>
    <t>Cheryl</t>
  </si>
  <si>
    <t>Checks</t>
  </si>
  <si>
    <t>Category</t>
  </si>
  <si>
    <t>Criterion</t>
  </si>
  <si>
    <t>Count</t>
  </si>
  <si>
    <t>Senators</t>
  </si>
  <si>
    <t>At least 1</t>
  </si>
  <si>
    <t>Staff</t>
  </si>
  <si>
    <t>Continuity</t>
  </si>
  <si>
    <t>Satisfied?</t>
  </si>
  <si>
    <t>Last Name</t>
  </si>
  <si>
    <t>Mann</t>
  </si>
  <si>
    <t>Susan</t>
  </si>
  <si>
    <t>Miles</t>
  </si>
  <si>
    <t>Mitchell</t>
  </si>
  <si>
    <t>US_POE</t>
  </si>
  <si>
    <t>US_PO</t>
  </si>
  <si>
    <t>Standing Committes Requirements from Bylaws</t>
  </si>
  <si>
    <t>ECUS</t>
  </si>
  <si>
    <t>Last</t>
  </si>
  <si>
    <t>First</t>
  </si>
  <si>
    <t>Sen/Non-Sen</t>
  </si>
  <si>
    <t>CBO Designee</t>
  </si>
  <si>
    <t>S50</t>
  </si>
  <si>
    <t>Jordan</t>
  </si>
  <si>
    <t>Sandra</t>
  </si>
  <si>
    <t>Provost</t>
  </si>
  <si>
    <t>CAO</t>
  </si>
  <si>
    <t>Desig-APC</t>
  </si>
  <si>
    <t>Desig-CAPC</t>
  </si>
  <si>
    <t>Desig-FAPC</t>
  </si>
  <si>
    <t>Spring 2012</t>
  </si>
  <si>
    <t>Committee 0809</t>
  </si>
  <si>
    <t>Term Ends</t>
  </si>
  <si>
    <t xml:space="preserve">1st </t>
  </si>
  <si>
    <t>2nd</t>
  </si>
  <si>
    <t>3rd</t>
  </si>
  <si>
    <t>4th</t>
  </si>
  <si>
    <t>5th</t>
  </si>
  <si>
    <t>Tom</t>
  </si>
  <si>
    <t>Library</t>
  </si>
  <si>
    <t>NS1</t>
  </si>
  <si>
    <t>NS2</t>
  </si>
  <si>
    <t>S1</t>
  </si>
  <si>
    <t>S2</t>
  </si>
  <si>
    <t>Code</t>
  </si>
  <si>
    <t>Roddriquez</t>
  </si>
  <si>
    <t>Sapp</t>
  </si>
  <si>
    <t>Carol</t>
  </si>
  <si>
    <t>Simmons</t>
  </si>
  <si>
    <t>Virginia</t>
  </si>
  <si>
    <t>Skelton</t>
  </si>
  <si>
    <t>Chris</t>
  </si>
  <si>
    <t>Strawder</t>
  </si>
  <si>
    <t>Lori</t>
  </si>
  <si>
    <t>n/a</t>
  </si>
  <si>
    <t>Francois</t>
  </si>
  <si>
    <t>Francesca</t>
  </si>
  <si>
    <t>Wynn</t>
  </si>
  <si>
    <t>Pref 4</t>
  </si>
  <si>
    <t>Pref 5</t>
  </si>
  <si>
    <t>NS3</t>
  </si>
  <si>
    <t>NS4</t>
  </si>
  <si>
    <t>NS5</t>
  </si>
  <si>
    <t>NS6</t>
  </si>
  <si>
    <t>Leland</t>
  </si>
  <si>
    <t>University President</t>
  </si>
  <si>
    <t>S4</t>
  </si>
  <si>
    <t>Paul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</si>
  <si>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</si>
  <si>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</si>
  <si>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</si>
  <si>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</si>
  <si>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</si>
  <si>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</si>
  <si>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</si>
  <si>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</si>
  <si>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</si>
  <si>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</si>
  <si>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</si>
  <si>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</si>
  <si>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</si>
  <si>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Shiver</t>
  </si>
  <si>
    <t>Todd</t>
  </si>
  <si>
    <t>Loper</t>
  </si>
  <si>
    <t>Alice</t>
  </si>
  <si>
    <t>s35</t>
  </si>
  <si>
    <t>S40</t>
  </si>
  <si>
    <t>S41</t>
  </si>
  <si>
    <t>S42</t>
  </si>
  <si>
    <t>S43</t>
  </si>
  <si>
    <t>S44</t>
  </si>
  <si>
    <t>S45</t>
  </si>
  <si>
    <t>Sen/Volunteer</t>
  </si>
  <si>
    <t>Volunteers</t>
  </si>
  <si>
    <t>Gillis</t>
  </si>
  <si>
    <t>Vess</t>
  </si>
  <si>
    <t>Deborah</t>
  </si>
  <si>
    <t>Gangstead</t>
  </si>
  <si>
    <t>Allen</t>
  </si>
  <si>
    <t>Shaina</t>
  </si>
  <si>
    <t>Windish</t>
  </si>
  <si>
    <t>Weston</t>
  </si>
  <si>
    <t>Erin</t>
  </si>
  <si>
    <t>Maraziti</t>
  </si>
  <si>
    <t>Jen</t>
  </si>
  <si>
    <t>McLaughlin</t>
  </si>
  <si>
    <t>David</t>
  </si>
  <si>
    <t>ns21</t>
  </si>
  <si>
    <t>ns23</t>
  </si>
  <si>
    <t>Sheppard</t>
  </si>
  <si>
    <t>Ross</t>
  </si>
  <si>
    <t>Graham-Stephens</t>
  </si>
  <si>
    <t>Fields</t>
  </si>
  <si>
    <t>Danielle</t>
  </si>
  <si>
    <t>McCollum</t>
  </si>
  <si>
    <t>Harshbarger</t>
  </si>
  <si>
    <t>Bruce</t>
  </si>
  <si>
    <t>Shields</t>
  </si>
  <si>
    <t>Pete</t>
  </si>
  <si>
    <t>NS20</t>
  </si>
  <si>
    <t>NS21</t>
  </si>
  <si>
    <t>NS22</t>
  </si>
  <si>
    <t>NS23</t>
  </si>
  <si>
    <t>ns3</t>
  </si>
  <si>
    <t>ns22</t>
  </si>
  <si>
    <t>ns20</t>
  </si>
  <si>
    <t>ns2</t>
  </si>
  <si>
    <t>s3</t>
  </si>
  <si>
    <t>s49</t>
  </si>
  <si>
    <t>s48</t>
  </si>
  <si>
    <t>Kayla</t>
  </si>
  <si>
    <t>s47</t>
  </si>
  <si>
    <t>ns6</t>
  </si>
  <si>
    <t>ns8</t>
  </si>
  <si>
    <t>ns4</t>
  </si>
  <si>
    <t>s6</t>
  </si>
  <si>
    <t>Zach</t>
  </si>
  <si>
    <t>Czogalla</t>
  </si>
  <si>
    <t>Beate</t>
  </si>
  <si>
    <t>McGill</t>
  </si>
  <si>
    <t>Mullins</t>
  </si>
  <si>
    <t>s8</t>
  </si>
  <si>
    <t>s10</t>
  </si>
  <si>
    <t>s22</t>
  </si>
  <si>
    <t>s28</t>
  </si>
  <si>
    <t>VPSA Designee</t>
  </si>
  <si>
    <t>ns13</t>
  </si>
  <si>
    <t>s7</t>
  </si>
  <si>
    <t>s3</t>
  </si>
  <si>
    <t>CAPC</t>
  </si>
  <si>
    <t>chair, presiding officer</t>
  </si>
  <si>
    <t>Belanger</t>
  </si>
  <si>
    <t>Warner</t>
  </si>
  <si>
    <t>CAO/Provost</t>
  </si>
  <si>
    <t>Digiovanni</t>
  </si>
  <si>
    <t>Oetter</t>
  </si>
  <si>
    <t>Doug</t>
  </si>
  <si>
    <t>EF Senators</t>
  </si>
  <si>
    <t>s14</t>
  </si>
  <si>
    <t>s25</t>
  </si>
  <si>
    <t>CoHS</t>
  </si>
  <si>
    <t>Sen/NonSen</t>
  </si>
  <si>
    <t>Chair Emer</t>
  </si>
  <si>
    <t>Bettinger</t>
  </si>
  <si>
    <t>Carolyn</t>
  </si>
  <si>
    <t>Gerlich</t>
  </si>
  <si>
    <t>Bella</t>
  </si>
  <si>
    <t>Student/Staff</t>
  </si>
  <si>
    <t>Higgs</t>
  </si>
  <si>
    <t>Karen</t>
  </si>
  <si>
    <t>Hingson</t>
  </si>
  <si>
    <t>Jesse</t>
  </si>
  <si>
    <t>Huprich</t>
  </si>
  <si>
    <t>Julia</t>
  </si>
  <si>
    <t>Loper</t>
  </si>
  <si>
    <t>Alice</t>
  </si>
  <si>
    <t>CAPC4</t>
  </si>
  <si>
    <t>CAPC5</t>
  </si>
  <si>
    <t>CAPC6</t>
  </si>
  <si>
    <t>CAPC7</t>
  </si>
  <si>
    <t>CAPC8</t>
  </si>
  <si>
    <t>CAPC9</t>
  </si>
  <si>
    <t>CAPC10</t>
  </si>
  <si>
    <t>CAPC11</t>
  </si>
  <si>
    <t>SAPC</t>
  </si>
  <si>
    <t>SAPC1</t>
  </si>
  <si>
    <t>SAPC2</t>
  </si>
  <si>
    <t>SAPC3</t>
  </si>
  <si>
    <t>SAPC4</t>
  </si>
  <si>
    <t>SAPC5</t>
  </si>
  <si>
    <t>SAPC6</t>
  </si>
  <si>
    <t>RPIPC</t>
  </si>
  <si>
    <t>RPIPC1</t>
  </si>
  <si>
    <t>RPIPC2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</si>
</sst>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u val="single"/>
      <sz val="14"/>
      <color indexed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53" applyFont="1" applyAlignment="1" applyProtection="1">
      <alignment/>
      <protection/>
    </xf>
    <xf numFmtId="0" fontId="3" fillId="0" borderId="0" xfId="0" applyFont="1" applyAlignment="1">
      <alignment/>
    </xf>
    <xf numFmtId="2" fontId="10" fillId="0" borderId="0" xfId="0" applyNumberFormat="1" applyFont="1" applyAlignment="1">
      <alignment horizontal="left"/>
    </xf>
    <xf numFmtId="0" fontId="1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" fillId="0" borderId="0" xfId="57" applyFont="1">
      <alignment/>
      <protection/>
    </xf>
    <xf numFmtId="0" fontId="1" fillId="0" borderId="0" xfId="58" applyFont="1">
      <alignment/>
      <protection/>
    </xf>
    <xf numFmtId="0" fontId="4" fillId="0" borderId="0" xfId="59" applyFont="1">
      <alignment/>
      <protection/>
    </xf>
    <xf numFmtId="0" fontId="1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57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2"/>
  <sheetViews>
    <sheetView tabSelected="1" zoomScalePageLayoutView="0" workbookViewId="0" topLeftCell="F5">
      <pane xSplit="1520" ySplit="5360" topLeftCell="E167" activePane="bottomRight" state="split"/>
      <selection pane="topLeft" activeCell="F178" sqref="F178"/>
      <selection pane="topRight" activeCell="G109" sqref="G109"/>
      <selection pane="bottomLeft" activeCell="B34" sqref="B34"/>
      <selection pane="bottomRight" activeCell="L178" sqref="L178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4" width="24.8515625" style="1" customWidth="1"/>
    <col min="5" max="5" width="26.7109375" style="1" bestFit="1" customWidth="1"/>
    <col min="6" max="7" width="24.8515625" style="1" customWidth="1"/>
    <col min="8" max="8" width="31.140625" style="1" bestFit="1" customWidth="1"/>
    <col min="9" max="9" width="11.421875" style="1" customWidth="1"/>
    <col min="10" max="10" width="10.28125" style="1" customWidth="1"/>
    <col min="11" max="16384" width="9.140625" style="1" customWidth="1"/>
  </cols>
  <sheetData>
    <row r="1" ht="12">
      <c r="B1" s="1" t="s">
        <v>324</v>
      </c>
    </row>
    <row r="2" ht="12">
      <c r="B2" s="1" t="s">
        <v>237</v>
      </c>
    </row>
    <row r="3" ht="12">
      <c r="B3" s="1" t="s">
        <v>236</v>
      </c>
    </row>
    <row r="4" ht="12">
      <c r="B4" s="1" t="s">
        <v>174</v>
      </c>
    </row>
    <row r="5" ht="12">
      <c r="B5" s="1" t="s">
        <v>5</v>
      </c>
    </row>
    <row r="6" ht="12">
      <c r="B6" s="1" t="s">
        <v>6</v>
      </c>
    </row>
    <row r="7" spans="3:8" s="9" customFormat="1" ht="15">
      <c r="C7" s="8" t="str">
        <f>B23</f>
        <v>APC</v>
      </c>
      <c r="D7" s="8" t="str">
        <f>B38</f>
        <v>FAPC</v>
      </c>
      <c r="E7" s="8" t="str">
        <f>B53</f>
        <v>CAPC</v>
      </c>
      <c r="F7" s="8" t="str">
        <f>B68</f>
        <v>SAPC</v>
      </c>
      <c r="G7" s="8" t="str">
        <f>B83</f>
        <v>RPIPC</v>
      </c>
      <c r="H7" s="8" t="str">
        <f>B98</f>
        <v>ECUS</v>
      </c>
    </row>
    <row r="8" spans="2:12" s="7" customFormat="1" ht="18">
      <c r="B8" s="8">
        <v>1</v>
      </c>
      <c r="C8" s="17" t="str">
        <f>CONCATENATE(C24,", ",D24)</f>
        <v>Woodard, Howard</v>
      </c>
      <c r="D8" s="17" t="str">
        <f>CONCATENATE(C39,", ",D39)</f>
        <v>Whitfield, Mike</v>
      </c>
      <c r="E8" s="17" t="str">
        <f>CONCATENATE(C54,", ",D54)</f>
        <v>Swinton, John</v>
      </c>
      <c r="F8" s="17" t="str">
        <f>CONCATENATE(C69,", ",D69)</f>
        <v>McMullen, Rebecca</v>
      </c>
      <c r="G8" s="17" t="str">
        <f>CONCATENATE(C84,", ",D84)</f>
        <v>Wilkinson, Jr., Clif</v>
      </c>
      <c r="H8" s="17" t="str">
        <f>CONCATENATE(,C99,", ",D99," (Pres)")</f>
        <v>Leland, Dorothy (Pres)</v>
      </c>
      <c r="J8" s="20">
        <f>SUM(A111:A160)</f>
        <v>51</v>
      </c>
      <c r="K8" s="7" t="s">
        <v>312</v>
      </c>
      <c r="L8" s="8">
        <v>50</v>
      </c>
    </row>
    <row r="9" spans="2:11" s="7" customFormat="1" ht="18">
      <c r="B9" s="8">
        <f>B8+1</f>
        <v>2</v>
      </c>
      <c r="C9" s="17" t="str">
        <f aca="true" t="shared" si="0" ref="C9:C20">CONCATENATE(C25,", ",D25)</f>
        <v>Malachowski, Judith</v>
      </c>
      <c r="D9" s="17" t="str">
        <f aca="true" t="shared" si="1" ref="D9:D20">CONCATENATE(C40,", ",D40)</f>
        <v>Hirsch, Jude</v>
      </c>
      <c r="E9" s="17" t="str">
        <f aca="true" t="shared" si="2" ref="E9:E20">CONCATENATE(C55,", ",D55)</f>
        <v>Roquemore, Barbara</v>
      </c>
      <c r="F9" s="17" t="str">
        <f aca="true" t="shared" si="3" ref="F9:F19">CONCATENATE(C70,", ",D70)</f>
        <v>Avila, Myron</v>
      </c>
      <c r="G9" s="17" t="str">
        <f aca="true" t="shared" si="4" ref="G9:G19">CONCATENATE(C85,", ",D85)</f>
        <v>Whelan, Catherine</v>
      </c>
      <c r="H9" s="17" t="str">
        <f>CONCATENATE(C100,", ",D100," (CAO)")</f>
        <v>Jordan, Sandra (CAO)</v>
      </c>
      <c r="J9" s="20">
        <f>SUM(A161:A248)</f>
        <v>23</v>
      </c>
      <c r="K9" s="7" t="s">
        <v>401</v>
      </c>
    </row>
    <row r="10" spans="2:8" s="7" customFormat="1" ht="15.75">
      <c r="B10" s="8">
        <f aca="true" t="shared" si="5" ref="B10:B20">B9+1</f>
        <v>3</v>
      </c>
      <c r="C10" s="17" t="str">
        <f t="shared" si="0"/>
        <v>Belanger, Warner</v>
      </c>
      <c r="D10" s="17" t="str">
        <f t="shared" si="1"/>
        <v>Buck Doude, Sara</v>
      </c>
      <c r="E10" s="17" t="str">
        <f t="shared" si="2"/>
        <v>Ingram, Donna</v>
      </c>
      <c r="F10" s="17" t="str">
        <f t="shared" si="3"/>
        <v>McGinley, Macon</v>
      </c>
      <c r="G10" s="17" t="str">
        <f t="shared" si="4"/>
        <v>Muschell, Lyndall</v>
      </c>
      <c r="H10" s="17" t="str">
        <f>CONCATENATE(C101,", ",D101," (USPO)")</f>
        <v>Kleine, Karynne (USPO)</v>
      </c>
    </row>
    <row r="11" spans="2:8" s="7" customFormat="1" ht="15.75">
      <c r="B11" s="8">
        <f t="shared" si="5"/>
        <v>4</v>
      </c>
      <c r="C11" s="17" t="str">
        <f t="shared" si="0"/>
        <v>Auerbach, Stephen</v>
      </c>
      <c r="D11" s="17" t="str">
        <f t="shared" si="1"/>
        <v>Mshana, Fadhili </v>
      </c>
      <c r="E11" s="17" t="str">
        <f t="shared" si="2"/>
        <v>Burt, Amy</v>
      </c>
      <c r="F11" s="34" t="str">
        <f t="shared" si="3"/>
        <v>Farr, Ken</v>
      </c>
      <c r="G11" s="17" t="str">
        <f t="shared" si="4"/>
        <v>Austin, Gary</v>
      </c>
      <c r="H11" s="17" t="str">
        <f>CONCATENATE(C102,", ",D102," (USPOE)")</f>
        <v>McGill, Ken  (USPOE)</v>
      </c>
    </row>
    <row r="12" spans="2:8" s="7" customFormat="1" ht="15.75">
      <c r="B12" s="8">
        <f t="shared" si="5"/>
        <v>5</v>
      </c>
      <c r="C12" s="17" t="str">
        <f t="shared" si="0"/>
        <v>DeVitis, Joe</v>
      </c>
      <c r="D12" s="17" t="str">
        <f t="shared" si="1"/>
        <v>Rose, Mike</v>
      </c>
      <c r="E12" s="17" t="str">
        <f t="shared" si="2"/>
        <v>Risch, William</v>
      </c>
      <c r="F12" s="17" t="str">
        <f t="shared" si="3"/>
        <v>Coke, Sallie</v>
      </c>
      <c r="G12" s="17" t="str">
        <f t="shared" si="4"/>
        <v>Oetter, Doug</v>
      </c>
      <c r="H12" s="17" t="str">
        <f>CONCATENATE(C103,", ",D103," (USSec)")</f>
        <v>Turner, Craig (USSec)</v>
      </c>
    </row>
    <row r="13" spans="2:8" s="7" customFormat="1" ht="15.75">
      <c r="B13" s="8">
        <f t="shared" si="5"/>
        <v>6</v>
      </c>
      <c r="C13" s="17" t="str">
        <f t="shared" si="0"/>
        <v>Bauer, Dan</v>
      </c>
      <c r="D13" s="17" t="str">
        <f t="shared" si="1"/>
        <v>Barkovskii, Andrei</v>
      </c>
      <c r="E13" s="17" t="str">
        <f t="shared" si="2"/>
        <v>Gleason, Mike</v>
      </c>
      <c r="F13" s="17" t="str">
        <f t="shared" si="3"/>
        <v>Loper, Alice</v>
      </c>
      <c r="G13" s="17" t="str">
        <f t="shared" si="4"/>
        <v>Brown, Ryan</v>
      </c>
      <c r="H13" s="17" t="str">
        <f>CONCATENATE(C104,", ",D104)</f>
        <v>Zuger, Christine</v>
      </c>
    </row>
    <row r="14" spans="2:8" s="7" customFormat="1" ht="15.75">
      <c r="B14" s="8">
        <f t="shared" si="5"/>
        <v>7</v>
      </c>
      <c r="C14" s="17" t="str">
        <f t="shared" si="0"/>
        <v>Czogalla, Beate</v>
      </c>
      <c r="D14" s="17" t="str">
        <f t="shared" si="1"/>
        <v>Shiver, Todd</v>
      </c>
      <c r="E14" s="17" t="str">
        <f t="shared" si="2"/>
        <v>Viau, Robert</v>
      </c>
      <c r="F14" s="17" t="str">
        <f t="shared" si="3"/>
        <v>Mullins, Zach</v>
      </c>
      <c r="G14" s="17" t="str">
        <f t="shared" si="4"/>
        <v>Windish, Joe</v>
      </c>
      <c r="H14" s="17" t="str">
        <f>CONCATENATE(C105,", ",D105)</f>
        <v>Goette, Tanya</v>
      </c>
    </row>
    <row r="15" spans="2:8" s="7" customFormat="1" ht="15.75">
      <c r="B15" s="8">
        <f t="shared" si="5"/>
        <v>8</v>
      </c>
      <c r="C15" s="17" t="str">
        <f t="shared" si="0"/>
        <v>Flory, Jennifer</v>
      </c>
      <c r="D15" s="34" t="str">
        <f>CONCATENATE(C46,", ",D46)</f>
        <v>Armstrong, Kirk</v>
      </c>
      <c r="E15" s="17" t="str">
        <f t="shared" si="2"/>
        <v>Christy, Carol</v>
      </c>
      <c r="F15" s="17" t="str">
        <f t="shared" si="3"/>
        <v>McCollum, Kayla</v>
      </c>
      <c r="G15" s="17" t="str">
        <f t="shared" si="4"/>
        <v>Weston, Erin</v>
      </c>
      <c r="H15" s="17" t="str">
        <f>CONCATENATE(C106,", ",D106)</f>
        <v>Baker, Dean</v>
      </c>
    </row>
    <row r="16" spans="2:8" s="7" customFormat="1" ht="15.75">
      <c r="B16" s="8">
        <f t="shared" si="5"/>
        <v>9</v>
      </c>
      <c r="C16" s="17" t="str">
        <f t="shared" si="0"/>
        <v>Blazer, Alex</v>
      </c>
      <c r="D16" s="34" t="str">
        <f t="shared" si="1"/>
        <v>Ubah, Charles</v>
      </c>
      <c r="E16" s="17" t="str">
        <f t="shared" si="2"/>
        <v>Metzker, Julia</v>
      </c>
      <c r="F16" s="17" t="str">
        <f t="shared" si="3"/>
        <v>Maraziti, Jen</v>
      </c>
      <c r="G16" s="17" t="str">
        <f t="shared" si="4"/>
        <v>Havey, Liz</v>
      </c>
      <c r="H16" s="17" t="str">
        <f>CONCATENATE(C107,", ",D107)</f>
        <v>, </v>
      </c>
    </row>
    <row r="17" spans="2:8" s="7" customFormat="1" ht="15.75">
      <c r="B17" s="8">
        <f t="shared" si="5"/>
        <v>10</v>
      </c>
      <c r="C17" s="17" t="str">
        <f t="shared" si="0"/>
        <v>Steele, Susan</v>
      </c>
      <c r="D17" s="17" t="str">
        <f t="shared" si="1"/>
        <v>Toney, Tom</v>
      </c>
      <c r="E17" s="17" t="str">
        <f t="shared" si="2"/>
        <v>Bonnard, Michael</v>
      </c>
      <c r="F17" s="17" t="str">
        <f t="shared" si="3"/>
        <v>McLaughlin, David</v>
      </c>
      <c r="G17" s="17" t="str">
        <f t="shared" si="4"/>
        <v>Sheppard, Ross</v>
      </c>
      <c r="H17" s="17" t="str">
        <f>CONCATENATE(C108,", ",D108," (PastChr)")</f>
        <v>Vess, Deborah (PastChr)</v>
      </c>
    </row>
    <row r="18" spans="2:8" s="7" customFormat="1" ht="15.75">
      <c r="B18" s="8">
        <f t="shared" si="5"/>
        <v>11</v>
      </c>
      <c r="C18" s="17" t="str">
        <f t="shared" si="0"/>
        <v>Whatley, Edward</v>
      </c>
      <c r="D18" s="17" t="str">
        <f t="shared" si="1"/>
        <v>Digiovanni, Lee</v>
      </c>
      <c r="E18" s="17" t="str">
        <f t="shared" si="2"/>
        <v>Matsika, Chrispen</v>
      </c>
      <c r="F18" s="17" t="str">
        <f t="shared" si="3"/>
        <v>Graham-Stephens, Jennifer</v>
      </c>
      <c r="G18" s="17" t="str">
        <f t="shared" si="4"/>
        <v>Fields, Danielle</v>
      </c>
      <c r="H18" s="17"/>
    </row>
    <row r="19" spans="1:8" s="7" customFormat="1" ht="15.75">
      <c r="A19" s="7" t="s">
        <v>289</v>
      </c>
      <c r="B19" s="8">
        <f t="shared" si="5"/>
        <v>12</v>
      </c>
      <c r="C19" s="17" t="str">
        <f t="shared" si="0"/>
        <v>Desig-APC, CAO</v>
      </c>
      <c r="D19" s="34" t="str">
        <f t="shared" si="1"/>
        <v>Desig-FAPC, CAO</v>
      </c>
      <c r="E19" s="34" t="str">
        <f t="shared" si="2"/>
        <v>Desig-CAPC, CAO</v>
      </c>
      <c r="F19" s="34" t="str">
        <f t="shared" si="3"/>
        <v>Harshbarger, Bruce</v>
      </c>
      <c r="G19" s="34" t="str">
        <f t="shared" si="4"/>
        <v>Shields, Pete</v>
      </c>
      <c r="H19" s="17"/>
    </row>
    <row r="20" spans="1:8" s="7" customFormat="1" ht="15.75">
      <c r="A20" s="7" t="s">
        <v>290</v>
      </c>
      <c r="B20" s="8">
        <f t="shared" si="5"/>
        <v>13</v>
      </c>
      <c r="C20" s="17" t="str">
        <f t="shared" si="0"/>
        <v>Gillis, Lee</v>
      </c>
      <c r="D20" s="34" t="str">
        <f t="shared" si="1"/>
        <v>Gangstead, Sandra</v>
      </c>
      <c r="E20" s="34" t="str">
        <f t="shared" si="2"/>
        <v>Vess, Deborah</v>
      </c>
      <c r="F20" s="34" t="str">
        <f>CONCATENATE(C81,", ",D81)</f>
        <v>McGill, Shaina</v>
      </c>
      <c r="G20" s="34" t="str">
        <f>CONCATENATE(C96,", ",D96)</f>
        <v>Allen, Susan</v>
      </c>
      <c r="H20" s="17"/>
    </row>
    <row r="22" spans="9:11" ht="12">
      <c r="I22" s="3" t="s">
        <v>308</v>
      </c>
      <c r="J22" s="3"/>
      <c r="K22" s="3"/>
    </row>
    <row r="23" spans="2:12" s="2" customFormat="1" ht="12">
      <c r="B23" s="2" t="s">
        <v>185</v>
      </c>
      <c r="C23" s="2" t="s">
        <v>326</v>
      </c>
      <c r="D23" s="2" t="s">
        <v>327</v>
      </c>
      <c r="E23" s="2" t="s">
        <v>400</v>
      </c>
      <c r="F23" s="2" t="s">
        <v>295</v>
      </c>
      <c r="G23" s="2" t="s">
        <v>92</v>
      </c>
      <c r="H23" s="2" t="s">
        <v>282</v>
      </c>
      <c r="I23" s="4" t="s">
        <v>310</v>
      </c>
      <c r="J23" s="4" t="s">
        <v>309</v>
      </c>
      <c r="K23" s="4" t="s">
        <v>311</v>
      </c>
      <c r="L23" s="4" t="s">
        <v>316</v>
      </c>
    </row>
    <row r="24" spans="1:13" ht="12">
      <c r="A24" s="1" t="s">
        <v>466</v>
      </c>
      <c r="B24" s="1" t="s">
        <v>186</v>
      </c>
      <c r="C24" s="1" t="str">
        <f aca="true" t="shared" si="6" ref="C24:C36">IF($A24="","",VLOOKUP($A24,$B$111:$G$251,2,FALSE))</f>
        <v>Woodard</v>
      </c>
      <c r="D24" s="1" t="str">
        <f aca="true" t="shared" si="7" ref="D24:D36">IF($A24="","",VLOOKUP($A24,$B$111:$G$251,3,FALSE))</f>
        <v>Howard</v>
      </c>
      <c r="E24" s="1" t="str">
        <f aca="true" t="shared" si="8" ref="E24:E36">IF($A24="","",VLOOKUP($A24,$B$111:$G$251,4,FALSE))</f>
        <v>EFS</v>
      </c>
      <c r="F24" s="1" t="str">
        <f aca="true" t="shared" si="9" ref="F24:F36">IF($A24="","",IF(VLOOKUP($A24,$B$111:$G$251,5,FALSE)=$B$23,"Yes","No"))</f>
        <v>Yes</v>
      </c>
      <c r="G24" s="1" t="str">
        <f aca="true" t="shared" si="10" ref="G24:G36">IF($A24="","",VLOOKUP($A24,$B$111:$G$251,6,FALSE))</f>
        <v>CoB</v>
      </c>
      <c r="H24" s="1" t="str">
        <f aca="true" t="shared" si="11" ref="H24:H36">IF($A24="","",VLOOKUP($A24,$B$111:$I$251,8,FALSE))</f>
        <v>Spring 2010</v>
      </c>
      <c r="I24" s="1" t="s">
        <v>242</v>
      </c>
      <c r="J24" s="1" t="s">
        <v>297</v>
      </c>
      <c r="K24" s="2">
        <f>COUNTIF(E24:E36,J24)</f>
        <v>7</v>
      </c>
      <c r="L24" s="2" t="str">
        <f>IF(K24&gt;6,"Yes","No")</f>
        <v>Yes</v>
      </c>
      <c r="M24" s="1" t="s">
        <v>84</v>
      </c>
    </row>
    <row r="25" spans="1:12" ht="12">
      <c r="A25" s="1" t="s">
        <v>467</v>
      </c>
      <c r="B25" s="1" t="s">
        <v>187</v>
      </c>
      <c r="C25" s="1" t="str">
        <f t="shared" si="6"/>
        <v>Malachowski</v>
      </c>
      <c r="D25" s="1" t="str">
        <f t="shared" si="7"/>
        <v>Judith</v>
      </c>
      <c r="E25" s="1" t="str">
        <f t="shared" si="8"/>
        <v>EFS</v>
      </c>
      <c r="F25" s="1" t="str">
        <f t="shared" si="9"/>
        <v>No</v>
      </c>
      <c r="G25" s="1" t="str">
        <f t="shared" si="10"/>
        <v>CoHS</v>
      </c>
      <c r="H25" s="1" t="str">
        <f t="shared" si="11"/>
        <v>Spring 2012</v>
      </c>
      <c r="I25" s="5" t="s">
        <v>313</v>
      </c>
      <c r="J25" s="5" t="s">
        <v>246</v>
      </c>
      <c r="K25" s="2">
        <f>COUNTIF(G$24:G$36,J25)</f>
        <v>1</v>
      </c>
      <c r="L25" s="2" t="str">
        <f>IF(K25&gt;0,"Yes","No")</f>
        <v>Yes</v>
      </c>
    </row>
    <row r="26" spans="1:12" ht="12">
      <c r="A26" s="1" t="s">
        <v>167</v>
      </c>
      <c r="B26" s="1" t="s">
        <v>188</v>
      </c>
      <c r="C26" s="1" t="str">
        <f t="shared" si="6"/>
        <v>Belanger</v>
      </c>
      <c r="D26" s="1" t="str">
        <f t="shared" si="7"/>
        <v>Warner</v>
      </c>
      <c r="E26" s="1" t="str">
        <f t="shared" si="8"/>
        <v>volunteer</v>
      </c>
      <c r="F26" s="1" t="str">
        <f t="shared" si="9"/>
        <v>No</v>
      </c>
      <c r="G26" s="1" t="str">
        <f t="shared" si="10"/>
        <v>CoAS</v>
      </c>
      <c r="H26" s="1" t="str">
        <f t="shared" si="11"/>
        <v>n/a</v>
      </c>
      <c r="I26" s="5" t="s">
        <v>313</v>
      </c>
      <c r="J26" s="5" t="s">
        <v>243</v>
      </c>
      <c r="K26" s="2">
        <f>COUNTIF(G$24:G$36,J26)</f>
        <v>2</v>
      </c>
      <c r="L26" s="2" t="str">
        <f>IF(K26&gt;0,"Yes","No")</f>
        <v>Yes</v>
      </c>
    </row>
    <row r="27" spans="1:12" ht="12">
      <c r="A27" s="1" t="s">
        <v>169</v>
      </c>
      <c r="B27" s="1" t="s">
        <v>189</v>
      </c>
      <c r="C27" s="1" t="str">
        <f t="shared" si="6"/>
        <v>Auerbach</v>
      </c>
      <c r="D27" s="1" t="str">
        <f t="shared" si="7"/>
        <v>Stephen</v>
      </c>
      <c r="E27" s="1" t="str">
        <f t="shared" si="8"/>
        <v>EFS</v>
      </c>
      <c r="F27" s="1" t="str">
        <f t="shared" si="9"/>
        <v>No</v>
      </c>
      <c r="G27" s="1" t="str">
        <f t="shared" si="10"/>
        <v>CoAS</v>
      </c>
      <c r="H27" s="1" t="str">
        <f t="shared" si="11"/>
        <v>Spring 2012</v>
      </c>
      <c r="I27" s="5" t="s">
        <v>313</v>
      </c>
      <c r="J27" s="5" t="s">
        <v>245</v>
      </c>
      <c r="K27" s="2">
        <f>COUNTIF(G$24:G$36,J27)</f>
        <v>2</v>
      </c>
      <c r="L27" s="2" t="str">
        <f>IF(K27&gt;0,"Yes","No")</f>
        <v>Yes</v>
      </c>
    </row>
    <row r="28" spans="1:12" ht="12">
      <c r="A28" s="1" t="s">
        <v>281</v>
      </c>
      <c r="B28" s="1" t="s">
        <v>190</v>
      </c>
      <c r="C28" s="1" t="str">
        <f t="shared" si="6"/>
        <v>DeVitis</v>
      </c>
      <c r="D28" s="1" t="str">
        <f t="shared" si="7"/>
        <v>Joe</v>
      </c>
      <c r="E28" s="1" t="str">
        <f t="shared" si="8"/>
        <v>EFS</v>
      </c>
      <c r="F28" s="1" t="str">
        <f t="shared" si="9"/>
        <v>No</v>
      </c>
      <c r="G28" s="1" t="str">
        <f t="shared" si="10"/>
        <v>CoE</v>
      </c>
      <c r="H28" s="1" t="str">
        <f t="shared" si="11"/>
        <v>Spring 2011</v>
      </c>
      <c r="I28" s="5" t="s">
        <v>313</v>
      </c>
      <c r="J28" s="5" t="s">
        <v>244</v>
      </c>
      <c r="K28" s="2">
        <f>COUNTIF(G$24:G$36,J28)</f>
        <v>5</v>
      </c>
      <c r="L28" s="2" t="str">
        <f>IF(K28&gt;0,"Yes","No")</f>
        <v>Yes</v>
      </c>
    </row>
    <row r="29" spans="1:12" ht="12">
      <c r="A29" s="1" t="s">
        <v>80</v>
      </c>
      <c r="B29" s="1" t="s">
        <v>190</v>
      </c>
      <c r="C29" s="1" t="str">
        <f t="shared" si="6"/>
        <v>Bauer</v>
      </c>
      <c r="D29" s="1" t="str">
        <f t="shared" si="7"/>
        <v>Dan</v>
      </c>
      <c r="E29" s="1" t="str">
        <f t="shared" si="8"/>
        <v>volunteer</v>
      </c>
      <c r="F29" s="1" t="str">
        <f t="shared" si="9"/>
        <v>No</v>
      </c>
      <c r="G29" s="1" t="str">
        <f t="shared" si="10"/>
        <v>CoE</v>
      </c>
      <c r="H29" s="1" t="str">
        <f t="shared" si="11"/>
        <v>n/a</v>
      </c>
      <c r="I29" s="5" t="s">
        <v>313</v>
      </c>
      <c r="J29" s="5" t="s">
        <v>347</v>
      </c>
      <c r="K29" s="2">
        <f>COUNTIF(G$24:G$36,J29)</f>
        <v>1</v>
      </c>
      <c r="L29" s="2" t="str">
        <f>IF(K29&gt;0,"Yes","No")</f>
        <v>Yes</v>
      </c>
    </row>
    <row r="30" spans="1:12" ht="12">
      <c r="A30" s="1" t="s">
        <v>152</v>
      </c>
      <c r="B30" s="1" t="s">
        <v>191</v>
      </c>
      <c r="C30" s="1" t="str">
        <f t="shared" si="6"/>
        <v>Czogalla</v>
      </c>
      <c r="D30" s="1" t="str">
        <f t="shared" si="7"/>
        <v>Beate</v>
      </c>
      <c r="E30" s="1" t="str">
        <f t="shared" si="8"/>
        <v>EFS</v>
      </c>
      <c r="F30" s="1" t="str">
        <f t="shared" si="9"/>
        <v>Yes</v>
      </c>
      <c r="G30" s="1" t="str">
        <f t="shared" si="10"/>
        <v>CoAS</v>
      </c>
      <c r="H30" s="1" t="str">
        <f t="shared" si="11"/>
        <v>Spring 2010</v>
      </c>
      <c r="I30" s="5" t="s">
        <v>298</v>
      </c>
      <c r="J30" s="5" t="s">
        <v>299</v>
      </c>
      <c r="K30" s="2">
        <f>SUM(K25:K29)</f>
        <v>11</v>
      </c>
      <c r="L30" s="2" t="str">
        <f>IF(K30=11,"Yes","No")</f>
        <v>Yes</v>
      </c>
    </row>
    <row r="31" spans="1:12" ht="12">
      <c r="A31" s="1" t="s">
        <v>153</v>
      </c>
      <c r="B31" s="1" t="s">
        <v>192</v>
      </c>
      <c r="C31" s="1" t="str">
        <f t="shared" si="6"/>
        <v>Flory</v>
      </c>
      <c r="D31" s="1" t="str">
        <f t="shared" si="7"/>
        <v>Jennifer</v>
      </c>
      <c r="E31" s="1" t="str">
        <f t="shared" si="8"/>
        <v>EFS</v>
      </c>
      <c r="F31" s="1" t="str">
        <f t="shared" si="9"/>
        <v>Yes</v>
      </c>
      <c r="G31" s="1" t="str">
        <f t="shared" si="10"/>
        <v>CoAS</v>
      </c>
      <c r="H31" s="1" t="str">
        <f t="shared" si="11"/>
        <v>Spring 2012</v>
      </c>
      <c r="I31" s="5"/>
      <c r="J31" s="5"/>
      <c r="K31" s="2"/>
      <c r="L31" s="2"/>
    </row>
    <row r="32" spans="1:11" ht="12">
      <c r="A32" s="1" t="s">
        <v>268</v>
      </c>
      <c r="B32" s="1" t="s">
        <v>193</v>
      </c>
      <c r="C32" s="1" t="str">
        <f t="shared" si="6"/>
        <v>Blazer</v>
      </c>
      <c r="D32" s="1" t="str">
        <f t="shared" si="7"/>
        <v>Alex</v>
      </c>
      <c r="E32" s="1" t="str">
        <f t="shared" si="8"/>
        <v>volunteer</v>
      </c>
      <c r="F32" s="1" t="str">
        <f t="shared" si="9"/>
        <v>No</v>
      </c>
      <c r="G32" s="1" t="str">
        <f t="shared" si="10"/>
        <v>CoAS</v>
      </c>
      <c r="H32" s="1" t="str">
        <f t="shared" si="11"/>
        <v>n/a</v>
      </c>
      <c r="I32" s="5" t="s">
        <v>287</v>
      </c>
      <c r="J32" s="5" t="s">
        <v>315</v>
      </c>
      <c r="K32" s="6">
        <f>COUNTIF(F24:F36,"Yes")</f>
        <v>3</v>
      </c>
    </row>
    <row r="33" spans="1:11" ht="12">
      <c r="A33" s="1" t="s">
        <v>454</v>
      </c>
      <c r="B33" s="1" t="s">
        <v>194</v>
      </c>
      <c r="C33" s="1" t="str">
        <f t="shared" si="6"/>
        <v>Steele</v>
      </c>
      <c r="D33" s="1" t="str">
        <f t="shared" si="7"/>
        <v>Susan</v>
      </c>
      <c r="E33" s="1" t="str">
        <f t="shared" si="8"/>
        <v>volunteer</v>
      </c>
      <c r="F33" s="1" t="str">
        <f t="shared" si="9"/>
        <v>No</v>
      </c>
      <c r="G33" s="1" t="str">
        <f t="shared" si="10"/>
        <v>CoHS</v>
      </c>
      <c r="H33" s="1" t="str">
        <f t="shared" si="11"/>
        <v>n/a</v>
      </c>
      <c r="I33" s="18" t="s">
        <v>278</v>
      </c>
      <c r="J33" s="18" t="s">
        <v>305</v>
      </c>
      <c r="K33" s="19" t="s">
        <v>279</v>
      </c>
    </row>
    <row r="34" spans="1:11" ht="12">
      <c r="A34" s="1" t="s">
        <v>455</v>
      </c>
      <c r="B34" s="1" t="s">
        <v>195</v>
      </c>
      <c r="C34" s="1" t="str">
        <f t="shared" si="6"/>
        <v>Whatley</v>
      </c>
      <c r="D34" s="1" t="str">
        <f t="shared" si="7"/>
        <v>Edward</v>
      </c>
      <c r="E34" s="1" t="str">
        <f t="shared" si="8"/>
        <v>EFS</v>
      </c>
      <c r="F34" s="1" t="str">
        <f t="shared" si="9"/>
        <v>No</v>
      </c>
      <c r="G34" s="1" t="str">
        <f t="shared" si="10"/>
        <v>Library</v>
      </c>
      <c r="H34" s="1" t="str">
        <f t="shared" si="11"/>
        <v>Spring 2012</v>
      </c>
      <c r="I34" s="18" t="s">
        <v>263</v>
      </c>
      <c r="J34" s="18" t="s">
        <v>312</v>
      </c>
      <c r="K34" s="19">
        <f>COUNTIF(H24:H36,$I34)</f>
        <v>3</v>
      </c>
    </row>
    <row r="35" spans="1:11" ht="12">
      <c r="A35" s="1" t="s">
        <v>348</v>
      </c>
      <c r="B35" s="1" t="s">
        <v>196</v>
      </c>
      <c r="C35" s="1" t="str">
        <f t="shared" si="6"/>
        <v>Desig-APC</v>
      </c>
      <c r="D35" s="1" t="str">
        <f t="shared" si="7"/>
        <v>CAO</v>
      </c>
      <c r="E35" s="1" t="str">
        <f t="shared" si="8"/>
        <v>volunteer</v>
      </c>
      <c r="F35" s="1" t="str">
        <f t="shared" si="9"/>
        <v>No</v>
      </c>
      <c r="G35" s="1" t="str">
        <f t="shared" si="10"/>
        <v>CAO Designee</v>
      </c>
      <c r="H35" s="1" t="str">
        <f t="shared" si="11"/>
        <v>n/a</v>
      </c>
      <c r="I35" s="18" t="s">
        <v>264</v>
      </c>
      <c r="J35" s="18" t="s">
        <v>312</v>
      </c>
      <c r="K35" s="19">
        <f>COUNTIF(H24:H36,$I35)</f>
        <v>1</v>
      </c>
    </row>
    <row r="36" spans="1:11" ht="12">
      <c r="A36" s="1" t="s">
        <v>351</v>
      </c>
      <c r="B36" s="1" t="s">
        <v>197</v>
      </c>
      <c r="C36" s="1" t="str">
        <f t="shared" si="6"/>
        <v>Gillis</v>
      </c>
      <c r="D36" s="1" t="str">
        <f t="shared" si="7"/>
        <v>Lee</v>
      </c>
      <c r="E36" s="1" t="str">
        <f t="shared" si="8"/>
        <v>Senator</v>
      </c>
      <c r="F36" s="1" t="str">
        <f t="shared" si="9"/>
        <v>No</v>
      </c>
      <c r="G36" s="1" t="str">
        <f t="shared" si="10"/>
        <v>PresAppt</v>
      </c>
      <c r="H36" s="1" t="str">
        <f t="shared" si="11"/>
        <v>Spring 2010</v>
      </c>
      <c r="I36" s="18" t="s">
        <v>338</v>
      </c>
      <c r="J36" s="18" t="s">
        <v>312</v>
      </c>
      <c r="K36" s="19">
        <f>COUNTIF(H24:H36,$I36)</f>
        <v>4</v>
      </c>
    </row>
    <row r="37" spans="9:11" ht="12">
      <c r="I37" s="3" t="s">
        <v>308</v>
      </c>
      <c r="J37" s="3"/>
      <c r="K37" s="3"/>
    </row>
    <row r="38" spans="2:12" ht="12">
      <c r="B38" s="2" t="s">
        <v>28</v>
      </c>
      <c r="C38" s="2" t="s">
        <v>326</v>
      </c>
      <c r="D38" s="2" t="s">
        <v>327</v>
      </c>
      <c r="E38" s="2" t="s">
        <v>328</v>
      </c>
      <c r="F38" s="2" t="s">
        <v>294</v>
      </c>
      <c r="G38" s="2" t="s">
        <v>92</v>
      </c>
      <c r="H38" s="2" t="s">
        <v>282</v>
      </c>
      <c r="I38" s="4" t="s">
        <v>310</v>
      </c>
      <c r="J38" s="4" t="s">
        <v>309</v>
      </c>
      <c r="K38" s="4" t="s">
        <v>311</v>
      </c>
      <c r="L38" s="4" t="s">
        <v>316</v>
      </c>
    </row>
    <row r="39" spans="1:13" ht="12">
      <c r="A39" s="1" t="s">
        <v>156</v>
      </c>
      <c r="B39" s="1" t="s">
        <v>29</v>
      </c>
      <c r="C39" s="1" t="str">
        <f aca="true" t="shared" si="12" ref="C39:C51">IF($A39="","",VLOOKUP($A39,$B$111:$G$251,2,FALSE))</f>
        <v>Whitfield</v>
      </c>
      <c r="D39" s="1" t="str">
        <f aca="true" t="shared" si="13" ref="D39:D51">IF($A39="","",VLOOKUP($A39,$B$111:$G$251,3,FALSE))</f>
        <v>Mike</v>
      </c>
      <c r="E39" s="1" t="str">
        <f aca="true" t="shared" si="14" ref="E39:E51">IF($A39="","",VLOOKUP($A39,$B$111:$G$251,4,FALSE))</f>
        <v>EFS</v>
      </c>
      <c r="F39" s="1" t="str">
        <f aca="true" t="shared" si="15" ref="F39:F51">IF($A39="","",IF(VLOOKUP($A39,$B$111:$G$251,5,FALSE)=$B$38,"Yes","No"))</f>
        <v>No</v>
      </c>
      <c r="G39" s="1" t="str">
        <f aca="true" t="shared" si="16" ref="G39:G51">IF($A39="","",VLOOKUP($A39,$B$111:$G$251,6,FALSE))</f>
        <v>CoB</v>
      </c>
      <c r="H39" s="1" t="str">
        <f aca="true" t="shared" si="17" ref="H39:H51">IF($A39="","",VLOOKUP($A39,$B$111:$I$251,8,FALSE))</f>
        <v>Spring 2012</v>
      </c>
      <c r="I39" s="1" t="s">
        <v>242</v>
      </c>
      <c r="J39" s="1" t="s">
        <v>297</v>
      </c>
      <c r="K39" s="2">
        <f>COUNTIF(E39:E51,J39)</f>
        <v>8</v>
      </c>
      <c r="L39" s="2" t="str">
        <f>IF(K39&gt;6,"Yes","No")</f>
        <v>Yes</v>
      </c>
      <c r="M39" s="1" t="s">
        <v>84</v>
      </c>
    </row>
    <row r="40" spans="1:12" ht="12">
      <c r="A40" s="1" t="s">
        <v>157</v>
      </c>
      <c r="B40" s="1" t="s">
        <v>30</v>
      </c>
      <c r="C40" s="1" t="str">
        <f t="shared" si="12"/>
        <v>Hirsch</v>
      </c>
      <c r="D40" s="1" t="str">
        <f t="shared" si="13"/>
        <v>Jude</v>
      </c>
      <c r="E40" s="1" t="str">
        <f t="shared" si="14"/>
        <v>EFS</v>
      </c>
      <c r="F40" s="1" t="str">
        <f t="shared" si="15"/>
        <v>Yes</v>
      </c>
      <c r="G40" s="1" t="str">
        <f t="shared" si="16"/>
        <v>CoHS</v>
      </c>
      <c r="H40" s="1" t="str">
        <f t="shared" si="17"/>
        <v>Spring 2010</v>
      </c>
      <c r="I40" s="5" t="s">
        <v>313</v>
      </c>
      <c r="J40" s="5" t="s">
        <v>246</v>
      </c>
      <c r="K40" s="2">
        <f>COUNTIF(G$39:G$51,J40)</f>
        <v>1</v>
      </c>
      <c r="L40" s="2" t="str">
        <f>IF(K40&gt;0,"Yes","No")</f>
        <v>Yes</v>
      </c>
    </row>
    <row r="41" spans="1:12" ht="12">
      <c r="A41" s="1" t="s">
        <v>256</v>
      </c>
      <c r="B41" s="1" t="s">
        <v>31</v>
      </c>
      <c r="C41" s="1" t="str">
        <f t="shared" si="12"/>
        <v>Buck Doude</v>
      </c>
      <c r="D41" s="1" t="str">
        <f t="shared" si="13"/>
        <v>Sara</v>
      </c>
      <c r="E41" s="1" t="str">
        <f t="shared" si="14"/>
        <v>EFS</v>
      </c>
      <c r="F41" s="1" t="str">
        <f t="shared" si="15"/>
        <v>No</v>
      </c>
      <c r="G41" s="1" t="str">
        <f t="shared" si="16"/>
        <v>CoAS</v>
      </c>
      <c r="H41" s="1" t="str">
        <f t="shared" si="17"/>
        <v>Spring 2011</v>
      </c>
      <c r="I41" s="5" t="s">
        <v>313</v>
      </c>
      <c r="J41" s="5" t="s">
        <v>243</v>
      </c>
      <c r="K41" s="2">
        <f>COUNTIF(G$39:G$51,J41)</f>
        <v>1</v>
      </c>
      <c r="L41" s="2" t="str">
        <f>IF(K41&gt;0,"Yes","No")</f>
        <v>Yes</v>
      </c>
    </row>
    <row r="42" spans="1:12" ht="12">
      <c r="A42" s="1" t="s">
        <v>159</v>
      </c>
      <c r="B42" s="1" t="s">
        <v>32</v>
      </c>
      <c r="C42" s="1" t="str">
        <f t="shared" si="12"/>
        <v>Mshana</v>
      </c>
      <c r="D42" s="1" t="str">
        <f t="shared" si="13"/>
        <v>Fadhili </v>
      </c>
      <c r="E42" s="1" t="str">
        <f t="shared" si="14"/>
        <v>EFS</v>
      </c>
      <c r="F42" s="1" t="str">
        <f t="shared" si="15"/>
        <v>No</v>
      </c>
      <c r="G42" s="1" t="str">
        <f t="shared" si="16"/>
        <v>CoAS</v>
      </c>
      <c r="H42" s="1" t="str">
        <f t="shared" si="17"/>
        <v>Spring 2012</v>
      </c>
      <c r="I42" s="5" t="s">
        <v>313</v>
      </c>
      <c r="J42" s="5" t="s">
        <v>245</v>
      </c>
      <c r="K42" s="2">
        <f>COUNTIF(G$39:G$51,J42)</f>
        <v>2</v>
      </c>
      <c r="L42" s="2" t="str">
        <f>IF(K42&gt;0,"Yes","No")</f>
        <v>Yes</v>
      </c>
    </row>
    <row r="43" spans="1:12" ht="12">
      <c r="A43" s="1" t="s">
        <v>160</v>
      </c>
      <c r="B43" s="1" t="s">
        <v>33</v>
      </c>
      <c r="C43" s="1" t="str">
        <f t="shared" si="12"/>
        <v>Rose</v>
      </c>
      <c r="D43" s="1" t="str">
        <f t="shared" si="13"/>
        <v>Mike</v>
      </c>
      <c r="E43" s="1" t="str">
        <f t="shared" si="14"/>
        <v>EFS</v>
      </c>
      <c r="F43" s="1" t="str">
        <f t="shared" si="15"/>
        <v>Yes</v>
      </c>
      <c r="G43" s="1" t="str">
        <f t="shared" si="16"/>
        <v>CoAS</v>
      </c>
      <c r="H43" s="1" t="str">
        <f t="shared" si="17"/>
        <v>Spring 2010</v>
      </c>
      <c r="I43" s="5" t="s">
        <v>313</v>
      </c>
      <c r="J43" s="5" t="s">
        <v>244</v>
      </c>
      <c r="K43" s="2">
        <f>COUNTIF(G$39:G$51,J43)</f>
        <v>7</v>
      </c>
      <c r="L43" s="2" t="str">
        <f>IF(K43&gt;0,"Yes","No")</f>
        <v>Yes</v>
      </c>
    </row>
    <row r="44" spans="1:12" ht="12">
      <c r="A44" s="1" t="s">
        <v>452</v>
      </c>
      <c r="B44" s="1" t="s">
        <v>34</v>
      </c>
      <c r="C44" s="1" t="str">
        <f t="shared" si="12"/>
        <v>Barkovskii</v>
      </c>
      <c r="D44" s="1" t="str">
        <f t="shared" si="13"/>
        <v>Andrei</v>
      </c>
      <c r="E44" s="1" t="str">
        <f t="shared" si="14"/>
        <v>EFS</v>
      </c>
      <c r="F44" s="1" t="str">
        <f t="shared" si="15"/>
        <v>No</v>
      </c>
      <c r="G44" s="1" t="str">
        <f t="shared" si="16"/>
        <v>CoAS</v>
      </c>
      <c r="H44" s="1" t="str">
        <f t="shared" si="17"/>
        <v>Spring 2012</v>
      </c>
      <c r="I44" s="5" t="s">
        <v>313</v>
      </c>
      <c r="J44" s="5" t="s">
        <v>347</v>
      </c>
      <c r="K44" s="2">
        <f>COUNTIF(G$39:G$51,J44)</f>
        <v>0</v>
      </c>
      <c r="L44" s="2" t="str">
        <f>IF(K44&gt;0,"Yes","No")</f>
        <v>No</v>
      </c>
    </row>
    <row r="45" spans="1:12" ht="12">
      <c r="A45" s="1" t="s">
        <v>433</v>
      </c>
      <c r="B45" s="1" t="s">
        <v>35</v>
      </c>
      <c r="C45" s="1" t="str">
        <f t="shared" si="12"/>
        <v>Shiver</v>
      </c>
      <c r="D45" s="1" t="str">
        <f t="shared" si="13"/>
        <v>Todd</v>
      </c>
      <c r="E45" s="1" t="str">
        <f t="shared" si="14"/>
        <v>volunteer</v>
      </c>
      <c r="F45" s="1" t="str">
        <f t="shared" si="15"/>
        <v>Yes</v>
      </c>
      <c r="G45" s="1" t="str">
        <f t="shared" si="16"/>
        <v>CoAS</v>
      </c>
      <c r="H45" s="1" t="str">
        <f t="shared" si="17"/>
        <v>n/a</v>
      </c>
      <c r="I45" s="5" t="s">
        <v>298</v>
      </c>
      <c r="J45" s="5" t="s">
        <v>299</v>
      </c>
      <c r="K45" s="2">
        <f>SUM(K40:K44)</f>
        <v>11</v>
      </c>
      <c r="L45" s="2" t="str">
        <f>IF(K45=11,"Yes","No")</f>
        <v>Yes</v>
      </c>
    </row>
    <row r="46" spans="1:12" ht="12">
      <c r="A46" s="1" t="s">
        <v>416</v>
      </c>
      <c r="B46" s="1" t="s">
        <v>36</v>
      </c>
      <c r="C46" s="1" t="str">
        <f t="shared" si="12"/>
        <v>Armstrong</v>
      </c>
      <c r="D46" s="1" t="str">
        <f t="shared" si="13"/>
        <v>Kirk</v>
      </c>
      <c r="E46" s="1" t="str">
        <f t="shared" si="14"/>
        <v>volunteer</v>
      </c>
      <c r="F46" s="1" t="str">
        <f t="shared" si="15"/>
        <v>No</v>
      </c>
      <c r="G46" s="1" t="str">
        <f t="shared" si="16"/>
        <v>CoHS</v>
      </c>
      <c r="H46" s="1" t="str">
        <f t="shared" si="17"/>
        <v>n/a</v>
      </c>
      <c r="I46" s="5"/>
      <c r="J46" s="5"/>
      <c r="K46" s="2"/>
      <c r="L46" s="2"/>
    </row>
    <row r="47" spans="1:11" ht="12">
      <c r="A47" s="1" t="s">
        <v>154</v>
      </c>
      <c r="B47" s="1" t="s">
        <v>37</v>
      </c>
      <c r="C47" s="1" t="str">
        <f t="shared" si="12"/>
        <v>Ubah</v>
      </c>
      <c r="D47" s="1" t="str">
        <f t="shared" si="13"/>
        <v>Charles</v>
      </c>
      <c r="E47" s="1" t="str">
        <f t="shared" si="14"/>
        <v>EFS</v>
      </c>
      <c r="F47" s="1" t="str">
        <f t="shared" si="15"/>
        <v>No</v>
      </c>
      <c r="G47" s="1" t="str">
        <f t="shared" si="16"/>
        <v>CoAS</v>
      </c>
      <c r="H47" s="1" t="str">
        <f t="shared" si="17"/>
        <v>Spring 2011</v>
      </c>
      <c r="I47" s="5" t="s">
        <v>287</v>
      </c>
      <c r="J47" s="5" t="s">
        <v>315</v>
      </c>
      <c r="K47" s="6">
        <f>COUNTIF(F39:F51,"Yes")</f>
        <v>4</v>
      </c>
    </row>
    <row r="48" spans="1:11" ht="12">
      <c r="A48" s="1" t="s">
        <v>78</v>
      </c>
      <c r="B48" s="1" t="s">
        <v>38</v>
      </c>
      <c r="C48" s="1" t="str">
        <f t="shared" si="12"/>
        <v>Toney</v>
      </c>
      <c r="D48" s="1" t="str">
        <f t="shared" si="13"/>
        <v>Tom</v>
      </c>
      <c r="E48" s="1" t="str">
        <f t="shared" si="14"/>
        <v>volunteer</v>
      </c>
      <c r="F48" s="1" t="str">
        <f t="shared" si="15"/>
        <v>No</v>
      </c>
      <c r="G48" s="1" t="str">
        <f t="shared" si="16"/>
        <v>CoAS</v>
      </c>
      <c r="H48" s="1" t="str">
        <f t="shared" si="17"/>
        <v>n/a</v>
      </c>
      <c r="I48" s="18" t="s">
        <v>278</v>
      </c>
      <c r="J48" s="18" t="s">
        <v>305</v>
      </c>
      <c r="K48" s="19" t="s">
        <v>279</v>
      </c>
    </row>
    <row r="49" spans="1:11" ht="12">
      <c r="A49" s="1" t="s">
        <v>261</v>
      </c>
      <c r="B49" s="1" t="s">
        <v>39</v>
      </c>
      <c r="C49" s="1" t="str">
        <f t="shared" si="12"/>
        <v>Digiovanni</v>
      </c>
      <c r="D49" s="1" t="str">
        <f t="shared" si="13"/>
        <v>Lee</v>
      </c>
      <c r="E49" s="1" t="str">
        <f t="shared" si="14"/>
        <v>EFS</v>
      </c>
      <c r="F49" s="1" t="str">
        <f t="shared" si="15"/>
        <v>Yes</v>
      </c>
      <c r="G49" s="1" t="str">
        <f t="shared" si="16"/>
        <v>CoE</v>
      </c>
      <c r="H49" s="1" t="str">
        <f t="shared" si="17"/>
        <v>Spring 2012</v>
      </c>
      <c r="I49" s="18" t="s">
        <v>263</v>
      </c>
      <c r="J49" s="18" t="s">
        <v>312</v>
      </c>
      <c r="K49" s="19">
        <f>COUNTIF(H39:H51,$I49)</f>
        <v>3</v>
      </c>
    </row>
    <row r="50" spans="1:11" ht="12">
      <c r="A50" s="1" t="s">
        <v>431</v>
      </c>
      <c r="B50" s="1" t="s">
        <v>196</v>
      </c>
      <c r="C50" s="1" t="str">
        <f t="shared" si="12"/>
        <v>Desig-FAPC</v>
      </c>
      <c r="D50" s="1" t="str">
        <f t="shared" si="13"/>
        <v>CAO</v>
      </c>
      <c r="E50" s="1" t="str">
        <f t="shared" si="14"/>
        <v>volunteer</v>
      </c>
      <c r="F50" s="1" t="str">
        <f t="shared" si="15"/>
        <v>No</v>
      </c>
      <c r="G50" s="1" t="str">
        <f t="shared" si="16"/>
        <v>CAO Designee</v>
      </c>
      <c r="H50" s="1" t="str">
        <f t="shared" si="17"/>
        <v>n/a</v>
      </c>
      <c r="I50" s="18" t="s">
        <v>264</v>
      </c>
      <c r="J50" s="18" t="s">
        <v>312</v>
      </c>
      <c r="K50" s="19">
        <f>COUNTIF(H39:H51,$I50)</f>
        <v>2</v>
      </c>
    </row>
    <row r="51" spans="1:11" ht="12">
      <c r="A51" s="1" t="s">
        <v>374</v>
      </c>
      <c r="B51" s="1" t="s">
        <v>197</v>
      </c>
      <c r="C51" s="1" t="str">
        <f t="shared" si="12"/>
        <v>Gangstead</v>
      </c>
      <c r="D51" s="1" t="str">
        <f t="shared" si="13"/>
        <v>Sandra</v>
      </c>
      <c r="E51" s="1" t="str">
        <f t="shared" si="14"/>
        <v>Senator</v>
      </c>
      <c r="F51" s="1" t="str">
        <f t="shared" si="15"/>
        <v>No</v>
      </c>
      <c r="G51" s="1" t="str">
        <f t="shared" si="16"/>
        <v>PresAppt</v>
      </c>
      <c r="H51" s="1" t="str">
        <f t="shared" si="17"/>
        <v>Spring 2010</v>
      </c>
      <c r="I51" s="18" t="s">
        <v>338</v>
      </c>
      <c r="J51" s="18" t="s">
        <v>312</v>
      </c>
      <c r="K51" s="19">
        <f>COUNTIF(H39:H51,$I51)</f>
        <v>4</v>
      </c>
    </row>
    <row r="52" spans="9:11" ht="12">
      <c r="I52" s="3" t="s">
        <v>308</v>
      </c>
      <c r="J52" s="3"/>
      <c r="K52" s="3"/>
    </row>
    <row r="53" spans="2:12" ht="12">
      <c r="B53" s="2" t="s">
        <v>40</v>
      </c>
      <c r="C53" s="2" t="s">
        <v>326</v>
      </c>
      <c r="D53" s="2" t="s">
        <v>327</v>
      </c>
      <c r="E53" s="2" t="s">
        <v>400</v>
      </c>
      <c r="F53" s="2" t="s">
        <v>267</v>
      </c>
      <c r="G53" s="2" t="s">
        <v>92</v>
      </c>
      <c r="H53" s="2" t="s">
        <v>282</v>
      </c>
      <c r="I53" s="4" t="s">
        <v>310</v>
      </c>
      <c r="J53" s="4" t="s">
        <v>309</v>
      </c>
      <c r="K53" s="4" t="s">
        <v>311</v>
      </c>
      <c r="L53" s="4" t="s">
        <v>316</v>
      </c>
    </row>
    <row r="54" spans="1:13" ht="12">
      <c r="A54" s="1" t="s">
        <v>162</v>
      </c>
      <c r="B54" s="1" t="s">
        <v>41</v>
      </c>
      <c r="C54" s="1" t="str">
        <f aca="true" t="shared" si="18" ref="C54:C66">IF($A54="","",VLOOKUP($A54,$B$111:$G$251,2,FALSE))</f>
        <v>Swinton</v>
      </c>
      <c r="D54" s="1" t="str">
        <f aca="true" t="shared" si="19" ref="D54:D66">IF($A54="","",VLOOKUP($A54,$B$111:$G$251,3,FALSE))</f>
        <v>John</v>
      </c>
      <c r="E54" s="1" t="str">
        <f aca="true" t="shared" si="20" ref="E54:E66">IF($A54="","",VLOOKUP($A54,$B$111:$G$251,4,FALSE))</f>
        <v>EFS</v>
      </c>
      <c r="F54" s="1" t="str">
        <f aca="true" t="shared" si="21" ref="F54:F66">IF($A54="","",IF(VLOOKUP($A54,$B$111:$G$251,5,FALSE)=$B$53,"Yes","No"))</f>
        <v>Yes</v>
      </c>
      <c r="G54" s="1" t="str">
        <f aca="true" t="shared" si="22" ref="G54:G66">IF($A54="","",VLOOKUP($A54,$B$111:$G$251,6,FALSE))</f>
        <v>CoB</v>
      </c>
      <c r="H54" s="1" t="str">
        <f aca="true" t="shared" si="23" ref="H54:H66">IF($A54="","",VLOOKUP($A54,$B$111:$I$251,8,FALSE))</f>
        <v>Spring 2012</v>
      </c>
      <c r="I54" s="1" t="s">
        <v>242</v>
      </c>
      <c r="J54" s="1" t="s">
        <v>297</v>
      </c>
      <c r="K54" s="2">
        <f>COUNTIF(E54:E66,J54)</f>
        <v>8</v>
      </c>
      <c r="L54" s="2" t="str">
        <f>IF(K54&gt;6,"Yes","No")</f>
        <v>Yes</v>
      </c>
      <c r="M54" s="1" t="s">
        <v>84</v>
      </c>
    </row>
    <row r="55" spans="1:12" ht="12">
      <c r="A55" s="1" t="s">
        <v>163</v>
      </c>
      <c r="B55" s="1" t="s">
        <v>42</v>
      </c>
      <c r="C55" s="1" t="str">
        <f t="shared" si="18"/>
        <v>Roquemore</v>
      </c>
      <c r="D55" s="1" t="str">
        <f t="shared" si="19"/>
        <v>Barbara</v>
      </c>
      <c r="E55" s="1" t="str">
        <f t="shared" si="20"/>
        <v>EFS</v>
      </c>
      <c r="F55" s="1" t="str">
        <f t="shared" si="21"/>
        <v>Yes</v>
      </c>
      <c r="G55" s="1" t="str">
        <f t="shared" si="22"/>
        <v>CoE</v>
      </c>
      <c r="H55" s="1" t="str">
        <f t="shared" si="23"/>
        <v>Spring 2011</v>
      </c>
      <c r="I55" s="5" t="s">
        <v>313</v>
      </c>
      <c r="J55" s="5" t="s">
        <v>246</v>
      </c>
      <c r="K55" s="2">
        <f>COUNTIF(G$54:G$66,J55)</f>
        <v>1</v>
      </c>
      <c r="L55" s="2" t="str">
        <f>IF(K55&gt;0,"Yes","No")</f>
        <v>Yes</v>
      </c>
    </row>
    <row r="56" spans="1:12" ht="12">
      <c r="A56" s="1" t="s">
        <v>164</v>
      </c>
      <c r="B56" s="1" t="s">
        <v>43</v>
      </c>
      <c r="C56" s="1" t="str">
        <f t="shared" si="18"/>
        <v>Ingram</v>
      </c>
      <c r="D56" s="1" t="str">
        <f t="shared" si="19"/>
        <v>Donna</v>
      </c>
      <c r="E56" s="1" t="str">
        <f t="shared" si="20"/>
        <v>EFS</v>
      </c>
      <c r="F56" s="1" t="str">
        <f t="shared" si="21"/>
        <v>Yes</v>
      </c>
      <c r="G56" s="1" t="str">
        <f t="shared" si="22"/>
        <v>CoHS</v>
      </c>
      <c r="H56" s="1" t="str">
        <f t="shared" si="23"/>
        <v>Spring 2011</v>
      </c>
      <c r="I56" s="5" t="s">
        <v>313</v>
      </c>
      <c r="J56" s="5" t="s">
        <v>243</v>
      </c>
      <c r="K56" s="2">
        <f>COUNTIF(G$54:G$66,J56)</f>
        <v>3</v>
      </c>
      <c r="L56" s="2" t="str">
        <f>IF(K56&gt;0,"Yes","No")</f>
        <v>Yes</v>
      </c>
    </row>
    <row r="57" spans="1:12" ht="12">
      <c r="A57" s="1" t="s">
        <v>165</v>
      </c>
      <c r="B57" s="1" t="s">
        <v>484</v>
      </c>
      <c r="C57" s="1" t="str">
        <f t="shared" si="18"/>
        <v>Burt</v>
      </c>
      <c r="D57" s="1" t="str">
        <f t="shared" si="19"/>
        <v>Amy</v>
      </c>
      <c r="E57" s="1" t="str">
        <f t="shared" si="20"/>
        <v>EFS</v>
      </c>
      <c r="F57" s="1" t="str">
        <f t="shared" si="21"/>
        <v>Yes</v>
      </c>
      <c r="G57" s="1" t="str">
        <f t="shared" si="22"/>
        <v>CoAS</v>
      </c>
      <c r="H57" s="1" t="str">
        <f t="shared" si="23"/>
        <v>Spring 2010</v>
      </c>
      <c r="I57" s="5" t="s">
        <v>313</v>
      </c>
      <c r="J57" s="5" t="s">
        <v>245</v>
      </c>
      <c r="K57" s="2">
        <f>COUNTIF(G$54:G$66,J57)</f>
        <v>1</v>
      </c>
      <c r="L57" s="2" t="str">
        <f>IF(K57&gt;0,"Yes","No")</f>
        <v>Yes</v>
      </c>
    </row>
    <row r="58" spans="1:12" ht="12">
      <c r="A58" s="1" t="s">
        <v>166</v>
      </c>
      <c r="B58" s="1" t="s">
        <v>485</v>
      </c>
      <c r="C58" s="1" t="str">
        <f t="shared" si="18"/>
        <v>Risch</v>
      </c>
      <c r="D58" s="1" t="str">
        <f t="shared" si="19"/>
        <v>William</v>
      </c>
      <c r="E58" s="1" t="str">
        <f t="shared" si="20"/>
        <v>EFS</v>
      </c>
      <c r="F58" s="1" t="str">
        <f t="shared" si="21"/>
        <v>Yes</v>
      </c>
      <c r="G58" s="1" t="str">
        <f t="shared" si="22"/>
        <v>CoAS</v>
      </c>
      <c r="H58" s="1" t="str">
        <f t="shared" si="23"/>
        <v>Spring 2011</v>
      </c>
      <c r="I58" s="5" t="s">
        <v>313</v>
      </c>
      <c r="J58" s="5" t="s">
        <v>244</v>
      </c>
      <c r="K58" s="2">
        <f>COUNTIF(G$54:G$66,J58)</f>
        <v>5</v>
      </c>
      <c r="L58" s="2" t="str">
        <f>IF(K58&gt;0,"Yes","No")</f>
        <v>Yes</v>
      </c>
    </row>
    <row r="59" spans="1:12" ht="12">
      <c r="A59" s="1" t="s">
        <v>158</v>
      </c>
      <c r="B59" s="1" t="s">
        <v>486</v>
      </c>
      <c r="C59" s="1" t="str">
        <f t="shared" si="18"/>
        <v>Gleason</v>
      </c>
      <c r="D59" s="1" t="str">
        <f t="shared" si="19"/>
        <v>Mike</v>
      </c>
      <c r="E59" s="1" t="str">
        <f t="shared" si="20"/>
        <v>EFS</v>
      </c>
      <c r="F59" s="1" t="str">
        <f t="shared" si="21"/>
        <v>No</v>
      </c>
      <c r="G59" s="1" t="str">
        <f t="shared" si="22"/>
        <v>CoAS</v>
      </c>
      <c r="H59" s="1" t="str">
        <f t="shared" si="23"/>
        <v>Spring 2010</v>
      </c>
      <c r="I59" s="5" t="s">
        <v>313</v>
      </c>
      <c r="J59" s="5" t="s">
        <v>347</v>
      </c>
      <c r="K59" s="2">
        <f>COUNTIF(G$54:G$66,J59)</f>
        <v>1</v>
      </c>
      <c r="L59" s="2" t="str">
        <f>IF(K59&gt;0,"Yes","No")</f>
        <v>Yes</v>
      </c>
    </row>
    <row r="60" spans="1:12" ht="12">
      <c r="A60" s="1" t="s">
        <v>155</v>
      </c>
      <c r="B60" s="1" t="s">
        <v>487</v>
      </c>
      <c r="C60" s="1" t="str">
        <f t="shared" si="18"/>
        <v>Viau</v>
      </c>
      <c r="D60" s="1" t="str">
        <f t="shared" si="19"/>
        <v>Robert</v>
      </c>
      <c r="E60" s="1" t="str">
        <f t="shared" si="20"/>
        <v>EFS</v>
      </c>
      <c r="F60" s="1" t="str">
        <f t="shared" si="21"/>
        <v>Yes</v>
      </c>
      <c r="G60" s="1" t="str">
        <f t="shared" si="22"/>
        <v>CoAS</v>
      </c>
      <c r="H60" s="1" t="str">
        <f t="shared" si="23"/>
        <v>Spring 2010</v>
      </c>
      <c r="I60" s="5" t="s">
        <v>298</v>
      </c>
      <c r="J60" s="5" t="s">
        <v>299</v>
      </c>
      <c r="K60" s="2">
        <f>SUM(K55:K59)</f>
        <v>11</v>
      </c>
      <c r="L60" s="2" t="str">
        <f>IF(K60=11,"Yes","No")</f>
        <v>Yes</v>
      </c>
    </row>
    <row r="61" spans="1:12" ht="12">
      <c r="A61" s="1" t="s">
        <v>176</v>
      </c>
      <c r="B61" s="1" t="s">
        <v>488</v>
      </c>
      <c r="C61" s="1" t="str">
        <f t="shared" si="18"/>
        <v>Christy</v>
      </c>
      <c r="D61" s="1" t="str">
        <f t="shared" si="19"/>
        <v>Carol</v>
      </c>
      <c r="E61" s="1" t="str">
        <f t="shared" si="20"/>
        <v>volunteer</v>
      </c>
      <c r="F61" s="1" t="str">
        <f t="shared" si="21"/>
        <v>No</v>
      </c>
      <c r="G61" s="1" t="str">
        <f t="shared" si="22"/>
        <v>CoE</v>
      </c>
      <c r="H61" s="1" t="str">
        <f t="shared" si="23"/>
        <v>n/a</v>
      </c>
      <c r="I61" s="5"/>
      <c r="J61" s="5"/>
      <c r="K61" s="2"/>
      <c r="L61" s="2"/>
    </row>
    <row r="62" spans="1:11" ht="12">
      <c r="A62" s="1" t="s">
        <v>79</v>
      </c>
      <c r="B62" s="1" t="s">
        <v>489</v>
      </c>
      <c r="C62" s="1" t="str">
        <f t="shared" si="18"/>
        <v>Metzker</v>
      </c>
      <c r="D62" s="1" t="str">
        <f t="shared" si="19"/>
        <v>Julia</v>
      </c>
      <c r="E62" s="1" t="str">
        <f t="shared" si="20"/>
        <v>volunteer</v>
      </c>
      <c r="F62" s="1" t="str">
        <f t="shared" si="21"/>
        <v>No</v>
      </c>
      <c r="G62" s="1" t="str">
        <f t="shared" si="22"/>
        <v>CoAS</v>
      </c>
      <c r="H62" s="1" t="str">
        <f t="shared" si="23"/>
        <v>n/a</v>
      </c>
      <c r="I62" s="5" t="s">
        <v>287</v>
      </c>
      <c r="J62" s="5" t="s">
        <v>315</v>
      </c>
      <c r="K62" s="2">
        <f>COUNTIF(F$54:F$66,"Yes")</f>
        <v>6</v>
      </c>
    </row>
    <row r="63" spans="1:11" ht="12">
      <c r="A63" s="1" t="s">
        <v>432</v>
      </c>
      <c r="B63" s="1" t="s">
        <v>490</v>
      </c>
      <c r="C63" s="1" t="str">
        <f t="shared" si="18"/>
        <v>Bonnard</v>
      </c>
      <c r="D63" s="1" t="str">
        <f t="shared" si="19"/>
        <v>Michael</v>
      </c>
      <c r="E63" s="1" t="str">
        <f t="shared" si="20"/>
        <v>volunteer</v>
      </c>
      <c r="F63" s="1" t="str">
        <f t="shared" si="21"/>
        <v>No</v>
      </c>
      <c r="G63" s="1" t="str">
        <f t="shared" si="22"/>
        <v>Library</v>
      </c>
      <c r="H63" s="1" t="str">
        <f t="shared" si="23"/>
        <v>n/a</v>
      </c>
      <c r="I63" s="18" t="s">
        <v>278</v>
      </c>
      <c r="J63" s="18" t="s">
        <v>305</v>
      </c>
      <c r="K63" s="19" t="s">
        <v>279</v>
      </c>
    </row>
    <row r="64" spans="1:11" ht="12">
      <c r="A64" s="1" t="s">
        <v>161</v>
      </c>
      <c r="B64" s="1" t="s">
        <v>491</v>
      </c>
      <c r="C64" s="1" t="str">
        <f t="shared" si="18"/>
        <v>Matsika</v>
      </c>
      <c r="D64" s="1" t="str">
        <f t="shared" si="19"/>
        <v>Chrispen</v>
      </c>
      <c r="E64" s="1" t="str">
        <f t="shared" si="20"/>
        <v>EFS</v>
      </c>
      <c r="F64" s="1" t="str">
        <f t="shared" si="21"/>
        <v>No</v>
      </c>
      <c r="G64" s="1" t="str">
        <f t="shared" si="22"/>
        <v>CoE</v>
      </c>
      <c r="H64" s="1" t="str">
        <f t="shared" si="23"/>
        <v>Spring 2010</v>
      </c>
      <c r="I64" s="18" t="s">
        <v>263</v>
      </c>
      <c r="J64" s="18" t="s">
        <v>312</v>
      </c>
      <c r="K64" s="19">
        <f>COUNTIF(H54:H66,$I64)</f>
        <v>5</v>
      </c>
    </row>
    <row r="65" spans="1:11" ht="12">
      <c r="A65" s="1" t="s">
        <v>434</v>
      </c>
      <c r="B65" s="1" t="s">
        <v>196</v>
      </c>
      <c r="C65" s="1" t="str">
        <f t="shared" si="18"/>
        <v>Desig-CAPC</v>
      </c>
      <c r="D65" s="1" t="str">
        <f t="shared" si="19"/>
        <v>CAO</v>
      </c>
      <c r="E65" s="1" t="str">
        <f t="shared" si="20"/>
        <v>volunteer</v>
      </c>
      <c r="F65" s="1" t="str">
        <f t="shared" si="21"/>
        <v>No</v>
      </c>
      <c r="G65" s="1" t="str">
        <f t="shared" si="22"/>
        <v>CAO Designee</v>
      </c>
      <c r="H65" s="1" t="str">
        <f t="shared" si="23"/>
        <v>n/a</v>
      </c>
      <c r="I65" s="18" t="s">
        <v>264</v>
      </c>
      <c r="J65" s="18" t="s">
        <v>312</v>
      </c>
      <c r="K65" s="19">
        <f>COUNTIF(H54:H66,$I65)</f>
        <v>3</v>
      </c>
    </row>
    <row r="66" spans="1:11" ht="12">
      <c r="A66" s="1" t="s">
        <v>435</v>
      </c>
      <c r="B66" s="1" t="s">
        <v>197</v>
      </c>
      <c r="C66" s="1" t="str">
        <f t="shared" si="18"/>
        <v>Vess</v>
      </c>
      <c r="D66" s="1" t="str">
        <f t="shared" si="19"/>
        <v>Deborah</v>
      </c>
      <c r="E66" s="1" t="str">
        <f t="shared" si="20"/>
        <v>Senator</v>
      </c>
      <c r="F66" s="1" t="str">
        <f t="shared" si="21"/>
        <v>No</v>
      </c>
      <c r="G66" s="1" t="str">
        <f t="shared" si="22"/>
        <v>PresAppt</v>
      </c>
      <c r="H66" s="1" t="str">
        <f t="shared" si="23"/>
        <v>Spring 2010</v>
      </c>
      <c r="I66" s="18" t="s">
        <v>338</v>
      </c>
      <c r="J66" s="18" t="s">
        <v>312</v>
      </c>
      <c r="K66" s="19">
        <f>COUNTIF(H54:H66,$I66)</f>
        <v>1</v>
      </c>
    </row>
    <row r="67" spans="9:11" ht="12">
      <c r="I67" s="3" t="s">
        <v>308</v>
      </c>
      <c r="J67" s="3"/>
      <c r="K67" s="3"/>
    </row>
    <row r="68" spans="2:12" ht="12">
      <c r="B68" s="1" t="s">
        <v>492</v>
      </c>
      <c r="C68" s="2" t="s">
        <v>326</v>
      </c>
      <c r="D68" s="2" t="s">
        <v>327</v>
      </c>
      <c r="E68" s="2" t="s">
        <v>400</v>
      </c>
      <c r="F68" s="2" t="s">
        <v>266</v>
      </c>
      <c r="G68" s="2" t="s">
        <v>92</v>
      </c>
      <c r="H68" s="2" t="s">
        <v>282</v>
      </c>
      <c r="I68" s="4" t="s">
        <v>310</v>
      </c>
      <c r="J68" s="4" t="s">
        <v>309</v>
      </c>
      <c r="K68" s="4" t="s">
        <v>311</v>
      </c>
      <c r="L68" s="4" t="s">
        <v>316</v>
      </c>
    </row>
    <row r="69" spans="1:13" ht="12">
      <c r="A69" s="1" t="s">
        <v>75</v>
      </c>
      <c r="B69" s="1" t="s">
        <v>493</v>
      </c>
      <c r="C69" s="1" t="str">
        <f aca="true" t="shared" si="24" ref="C69:C81">IF($A69="","",VLOOKUP($A69,$B$111:$G$251,2,FALSE))</f>
        <v>McMullen</v>
      </c>
      <c r="D69" s="1" t="str">
        <f aca="true" t="shared" si="25" ref="D69:D81">IF($A69="","",VLOOKUP($A69,$B$111:$G$251,3,FALSE))</f>
        <v>Rebecca</v>
      </c>
      <c r="E69" s="1" t="str">
        <f aca="true" t="shared" si="26" ref="E69:E81">IF($A69="","",VLOOKUP($A69,$B$111:$G$251,4,FALSE))</f>
        <v>EFS</v>
      </c>
      <c r="F69" s="1" t="str">
        <f aca="true" t="shared" si="27" ref="F69:F81">IF($A69="","",IF(VLOOKUP($A69,$B$111:$G$251,5,FALSE)=$B$68,"Yes","No"))</f>
        <v>No</v>
      </c>
      <c r="G69" s="1" t="str">
        <f aca="true" t="shared" si="28" ref="G69:G81">IF($A69="","",VLOOKUP($A69,$B$111:$G$251,6,FALSE))</f>
        <v>CoE</v>
      </c>
      <c r="H69" s="1" t="str">
        <f aca="true" t="shared" si="29" ref="H69:H81">IF($A69="","",VLOOKUP($A69,$B$111:$I$251,8,FALSE))</f>
        <v>Spring 2012</v>
      </c>
      <c r="I69" s="1" t="s">
        <v>86</v>
      </c>
      <c r="J69" s="1" t="s">
        <v>297</v>
      </c>
      <c r="K69" s="2">
        <f>COUNTIF(E69:E81,J69)</f>
        <v>4</v>
      </c>
      <c r="L69" s="2" t="str">
        <f>IF(K69&gt;3,"Yes","No")</f>
        <v>Yes</v>
      </c>
      <c r="M69" s="1" t="s">
        <v>84</v>
      </c>
    </row>
    <row r="70" spans="1:12" ht="12">
      <c r="A70" s="1" t="s">
        <v>280</v>
      </c>
      <c r="B70" s="1" t="s">
        <v>494</v>
      </c>
      <c r="C70" s="1" t="str">
        <f t="shared" si="24"/>
        <v>Avila</v>
      </c>
      <c r="D70" s="1" t="str">
        <f t="shared" si="25"/>
        <v>Myron</v>
      </c>
      <c r="E70" s="1" t="str">
        <f t="shared" si="26"/>
        <v>EFS</v>
      </c>
      <c r="F70" s="1" t="str">
        <f t="shared" si="27"/>
        <v>No</v>
      </c>
      <c r="G70" s="1" t="str">
        <f t="shared" si="28"/>
        <v>CoAS</v>
      </c>
      <c r="H70" s="1" t="str">
        <f t="shared" si="29"/>
        <v>Spring 2011</v>
      </c>
      <c r="I70" s="5" t="s">
        <v>313</v>
      </c>
      <c r="J70" s="5" t="s">
        <v>246</v>
      </c>
      <c r="K70" s="2">
        <f aca="true" t="shared" si="30" ref="K70:K76">COUNTIF(G$69:G$81,J70)</f>
        <v>1</v>
      </c>
      <c r="L70" s="2" t="str">
        <f>IF(K70&gt;0,"Yes","No")</f>
        <v>Yes</v>
      </c>
    </row>
    <row r="71" spans="1:12" ht="12">
      <c r="A71" s="1" t="s">
        <v>76</v>
      </c>
      <c r="B71" s="1" t="s">
        <v>495</v>
      </c>
      <c r="C71" s="1" t="str">
        <f t="shared" si="24"/>
        <v>McGinley</v>
      </c>
      <c r="D71" s="1" t="str">
        <f t="shared" si="25"/>
        <v>Macon</v>
      </c>
      <c r="E71" s="1" t="str">
        <f t="shared" si="26"/>
        <v>EFS</v>
      </c>
      <c r="F71" s="1" t="str">
        <f t="shared" si="27"/>
        <v>Yes</v>
      </c>
      <c r="G71" s="1" t="str">
        <f t="shared" si="28"/>
        <v>CoAS</v>
      </c>
      <c r="H71" s="1" t="str">
        <f t="shared" si="29"/>
        <v>Spring 2011</v>
      </c>
      <c r="I71" s="5" t="s">
        <v>313</v>
      </c>
      <c r="J71" s="5" t="s">
        <v>243</v>
      </c>
      <c r="K71" s="2">
        <f t="shared" si="30"/>
        <v>1</v>
      </c>
      <c r="L71" s="2" t="str">
        <f>IF(K71&gt;0,"Yes","No")</f>
        <v>Yes</v>
      </c>
    </row>
    <row r="72" spans="1:12" ht="12">
      <c r="A72" s="1" t="s">
        <v>77</v>
      </c>
      <c r="B72" s="1" t="s">
        <v>496</v>
      </c>
      <c r="C72" s="1" t="str">
        <f t="shared" si="24"/>
        <v>Farr</v>
      </c>
      <c r="D72" s="1" t="str">
        <f t="shared" si="25"/>
        <v>Ken</v>
      </c>
      <c r="E72" s="1" t="str">
        <f t="shared" si="26"/>
        <v>EFS</v>
      </c>
      <c r="F72" s="1" t="str">
        <f t="shared" si="27"/>
        <v>No</v>
      </c>
      <c r="G72" s="1" t="str">
        <f t="shared" si="28"/>
        <v>CoB</v>
      </c>
      <c r="H72" s="1" t="str">
        <f t="shared" si="29"/>
        <v>Spring 2010</v>
      </c>
      <c r="I72" s="5" t="s">
        <v>313</v>
      </c>
      <c r="J72" s="5" t="s">
        <v>245</v>
      </c>
      <c r="K72" s="2">
        <f t="shared" si="30"/>
        <v>2</v>
      </c>
      <c r="L72" s="2" t="str">
        <f>IF(K72&gt;0,"Yes","No")</f>
        <v>Yes</v>
      </c>
    </row>
    <row r="73" spans="1:12" ht="12">
      <c r="A73" s="1" t="s">
        <v>260</v>
      </c>
      <c r="B73" s="1" t="s">
        <v>497</v>
      </c>
      <c r="C73" s="1" t="str">
        <f t="shared" si="24"/>
        <v>Coke</v>
      </c>
      <c r="D73" s="1" t="str">
        <f t="shared" si="25"/>
        <v>Sallie</v>
      </c>
      <c r="E73" s="1" t="str">
        <f t="shared" si="26"/>
        <v>volunteer</v>
      </c>
      <c r="F73" s="1" t="str">
        <f t="shared" si="27"/>
        <v>No</v>
      </c>
      <c r="G73" s="1" t="str">
        <f t="shared" si="28"/>
        <v>CoHS</v>
      </c>
      <c r="H73" s="1" t="str">
        <f t="shared" si="29"/>
        <v>n/a</v>
      </c>
      <c r="I73" s="5" t="s">
        <v>313</v>
      </c>
      <c r="J73" s="5" t="s">
        <v>244</v>
      </c>
      <c r="K73" s="2">
        <f t="shared" si="30"/>
        <v>2</v>
      </c>
      <c r="L73" s="2" t="str">
        <f>IF(K73&gt;0,"Yes","No")</f>
        <v>Yes</v>
      </c>
    </row>
    <row r="74" spans="1:12" ht="12">
      <c r="A74" s="1" t="s">
        <v>415</v>
      </c>
      <c r="B74" s="1" t="s">
        <v>498</v>
      </c>
      <c r="C74" s="1" t="str">
        <f t="shared" si="24"/>
        <v>Loper</v>
      </c>
      <c r="D74" s="1" t="str">
        <f t="shared" si="25"/>
        <v>Alice</v>
      </c>
      <c r="E74" s="1" t="str">
        <f t="shared" si="26"/>
        <v>volunteer</v>
      </c>
      <c r="F74" s="1" t="str">
        <f t="shared" si="27"/>
        <v>No</v>
      </c>
      <c r="G74" s="1" t="str">
        <f t="shared" si="28"/>
        <v>CoHS</v>
      </c>
      <c r="H74" s="1" t="str">
        <f t="shared" si="29"/>
        <v>n/a</v>
      </c>
      <c r="I74" s="5" t="s">
        <v>313</v>
      </c>
      <c r="J74" s="5" t="s">
        <v>347</v>
      </c>
      <c r="K74" s="2">
        <f t="shared" si="30"/>
        <v>0</v>
      </c>
      <c r="L74" s="2" t="str">
        <f>IF(K74&gt;0,"Yes","No")</f>
        <v>No</v>
      </c>
    </row>
    <row r="75" spans="1:12" ht="12">
      <c r="A75" s="1" t="s">
        <v>436</v>
      </c>
      <c r="B75" s="1" t="s">
        <v>240</v>
      </c>
      <c r="C75" s="1" t="str">
        <f t="shared" si="24"/>
        <v>Mullins</v>
      </c>
      <c r="D75" s="1" t="str">
        <f t="shared" si="25"/>
        <v>Zach</v>
      </c>
      <c r="E75" s="1" t="str">
        <f t="shared" si="26"/>
        <v>Senator</v>
      </c>
      <c r="F75" s="1" t="str">
        <f t="shared" si="27"/>
        <v>Yes</v>
      </c>
      <c r="G75" s="1" t="str">
        <f t="shared" si="28"/>
        <v>Student</v>
      </c>
      <c r="H75" s="1" t="str">
        <f t="shared" si="29"/>
        <v>Spring 2010</v>
      </c>
      <c r="I75" s="5" t="s">
        <v>283</v>
      </c>
      <c r="J75" s="5" t="s">
        <v>304</v>
      </c>
      <c r="K75" s="2">
        <f t="shared" si="30"/>
        <v>3</v>
      </c>
      <c r="L75" s="2" t="str">
        <f>IF(K75=3,"Yes","No")</f>
        <v>Yes</v>
      </c>
    </row>
    <row r="76" spans="1:12" ht="12">
      <c r="A76" s="1" t="s">
        <v>437</v>
      </c>
      <c r="B76" s="1" t="s">
        <v>241</v>
      </c>
      <c r="C76" s="1" t="str">
        <f t="shared" si="24"/>
        <v>McCollum</v>
      </c>
      <c r="D76" s="1" t="str">
        <f t="shared" si="25"/>
        <v>Kayla</v>
      </c>
      <c r="E76" s="1" t="str">
        <f t="shared" si="26"/>
        <v>Senator</v>
      </c>
      <c r="F76" s="1" t="str">
        <f t="shared" si="27"/>
        <v>No</v>
      </c>
      <c r="G76" s="1" t="str">
        <f t="shared" si="28"/>
        <v>Student</v>
      </c>
      <c r="H76" s="1" t="str">
        <f t="shared" si="29"/>
        <v>Spring 2010</v>
      </c>
      <c r="I76" s="5" t="s">
        <v>284</v>
      </c>
      <c r="J76" s="5" t="s">
        <v>314</v>
      </c>
      <c r="K76" s="2">
        <f t="shared" si="30"/>
        <v>2</v>
      </c>
      <c r="L76" s="2" t="str">
        <f>IF(K76=2,"Yes","No")</f>
        <v>Yes</v>
      </c>
    </row>
    <row r="77" spans="1:12" ht="12">
      <c r="A77" s="1" t="s">
        <v>439</v>
      </c>
      <c r="B77" s="1" t="s">
        <v>270</v>
      </c>
      <c r="C77" s="1" t="str">
        <f t="shared" si="24"/>
        <v>Maraziti</v>
      </c>
      <c r="D77" s="1" t="str">
        <f t="shared" si="25"/>
        <v>Jen</v>
      </c>
      <c r="E77" s="1" t="str">
        <f t="shared" si="26"/>
        <v>Senator</v>
      </c>
      <c r="F77" s="1" t="str">
        <f t="shared" si="27"/>
        <v>No</v>
      </c>
      <c r="G77" s="1" t="str">
        <f t="shared" si="28"/>
        <v>Staff</v>
      </c>
      <c r="H77" s="1" t="str">
        <f t="shared" si="29"/>
        <v>Spring 2010</v>
      </c>
      <c r="I77" s="5" t="s">
        <v>287</v>
      </c>
      <c r="J77" s="5" t="s">
        <v>315</v>
      </c>
      <c r="K77" s="6">
        <f>COUNTIF(F69:F81,"Yes")</f>
        <v>3</v>
      </c>
      <c r="L77" s="2"/>
    </row>
    <row r="78" spans="1:12" ht="12">
      <c r="A78" s="1" t="s">
        <v>440</v>
      </c>
      <c r="B78" s="1" t="s">
        <v>62</v>
      </c>
      <c r="C78" s="1" t="str">
        <f t="shared" si="24"/>
        <v>McLaughlin</v>
      </c>
      <c r="D78" s="1" t="str">
        <f t="shared" si="25"/>
        <v>David</v>
      </c>
      <c r="E78" s="1" t="str">
        <f t="shared" si="26"/>
        <v>volunteer</v>
      </c>
      <c r="F78" s="1" t="str">
        <f t="shared" si="27"/>
        <v>No</v>
      </c>
      <c r="G78" s="1" t="str">
        <f t="shared" si="28"/>
        <v>Student</v>
      </c>
      <c r="H78" s="1" t="str">
        <f t="shared" si="29"/>
        <v>n/a</v>
      </c>
      <c r="I78" s="5" t="s">
        <v>85</v>
      </c>
      <c r="J78" s="5" t="s">
        <v>299</v>
      </c>
      <c r="K78" s="2">
        <f>SUM(K70:K74)</f>
        <v>6</v>
      </c>
      <c r="L78" s="2" t="str">
        <f>IF(K78=6,"Yes","No")</f>
        <v>Yes</v>
      </c>
    </row>
    <row r="79" spans="1:11" ht="12">
      <c r="A79" s="1" t="s">
        <v>441</v>
      </c>
      <c r="B79" s="1" t="s">
        <v>63</v>
      </c>
      <c r="C79" s="1" t="str">
        <f t="shared" si="24"/>
        <v>Graham-Stephens</v>
      </c>
      <c r="D79" s="1" t="str">
        <f t="shared" si="25"/>
        <v>Jennifer</v>
      </c>
      <c r="E79" s="1" t="str">
        <f t="shared" si="26"/>
        <v>volunteer</v>
      </c>
      <c r="F79" s="1" t="str">
        <f t="shared" si="27"/>
        <v>No</v>
      </c>
      <c r="G79" s="1" t="str">
        <f t="shared" si="28"/>
        <v>Staff</v>
      </c>
      <c r="H79" s="1" t="str">
        <f t="shared" si="29"/>
        <v>n/a</v>
      </c>
      <c r="I79" s="18" t="s">
        <v>263</v>
      </c>
      <c r="J79" s="18" t="s">
        <v>312</v>
      </c>
      <c r="K79" s="19">
        <f>COUNTIF(H69:H81,$I79)</f>
        <v>5</v>
      </c>
    </row>
    <row r="80" spans="1:11" ht="12">
      <c r="A80" s="1" t="s">
        <v>442</v>
      </c>
      <c r="B80" s="1" t="s">
        <v>453</v>
      </c>
      <c r="C80" s="1" t="str">
        <f t="shared" si="24"/>
        <v>Harshbarger</v>
      </c>
      <c r="D80" s="1" t="str">
        <f t="shared" si="25"/>
        <v>Bruce</v>
      </c>
      <c r="E80" s="1" t="str">
        <f t="shared" si="26"/>
        <v>volunteer</v>
      </c>
      <c r="F80" s="1" t="str">
        <f t="shared" si="27"/>
        <v>Yes</v>
      </c>
      <c r="G80" s="1" t="str">
        <f t="shared" si="28"/>
        <v>CSAO Designee</v>
      </c>
      <c r="H80" s="1" t="str">
        <f t="shared" si="29"/>
        <v>n/a</v>
      </c>
      <c r="I80" s="18" t="s">
        <v>264</v>
      </c>
      <c r="J80" s="18" t="s">
        <v>312</v>
      </c>
      <c r="K80" s="19">
        <f>COUNTIF(H69:H81,$I80)</f>
        <v>2</v>
      </c>
    </row>
    <row r="81" spans="1:11" ht="12">
      <c r="A81" s="1" t="s">
        <v>443</v>
      </c>
      <c r="B81" s="1" t="s">
        <v>197</v>
      </c>
      <c r="C81" s="1" t="str">
        <f t="shared" si="24"/>
        <v>McGill</v>
      </c>
      <c r="D81" s="1" t="str">
        <f t="shared" si="25"/>
        <v>Shaina</v>
      </c>
      <c r="E81" s="1" t="str">
        <f t="shared" si="26"/>
        <v>Senator</v>
      </c>
      <c r="F81" s="1" t="str">
        <f t="shared" si="27"/>
        <v>No</v>
      </c>
      <c r="G81" s="1" t="str">
        <f t="shared" si="28"/>
        <v>PresAppt</v>
      </c>
      <c r="H81" s="1" t="str">
        <f t="shared" si="29"/>
        <v>Spring 2010</v>
      </c>
      <c r="I81" s="18" t="s">
        <v>338</v>
      </c>
      <c r="J81" s="18" t="s">
        <v>312</v>
      </c>
      <c r="K81" s="19">
        <f>COUNTIF(H69:H81,$I81)</f>
        <v>1</v>
      </c>
    </row>
    <row r="82" spans="9:11" ht="12">
      <c r="I82" s="3" t="s">
        <v>308</v>
      </c>
      <c r="J82" s="3"/>
      <c r="K82" s="3"/>
    </row>
    <row r="83" spans="2:12" ht="12">
      <c r="B83" s="2" t="s">
        <v>499</v>
      </c>
      <c r="C83" s="2" t="s">
        <v>326</v>
      </c>
      <c r="D83" s="2" t="s">
        <v>327</v>
      </c>
      <c r="E83" s="2" t="s">
        <v>400</v>
      </c>
      <c r="F83" s="2" t="s">
        <v>265</v>
      </c>
      <c r="G83" s="2" t="s">
        <v>92</v>
      </c>
      <c r="H83" s="2" t="s">
        <v>282</v>
      </c>
      <c r="I83" s="4" t="s">
        <v>310</v>
      </c>
      <c r="J83" s="4" t="s">
        <v>309</v>
      </c>
      <c r="K83" s="4" t="s">
        <v>311</v>
      </c>
      <c r="L83" s="4" t="s">
        <v>316</v>
      </c>
    </row>
    <row r="84" spans="1:13" ht="12">
      <c r="A84" s="1" t="s">
        <v>168</v>
      </c>
      <c r="B84" s="1" t="s">
        <v>500</v>
      </c>
      <c r="C84" s="1" t="str">
        <f aca="true" t="shared" si="31" ref="C84:C96">IF($A84="","",VLOOKUP($A84,$B$111:$G$251,2,FALSE))</f>
        <v>Wilkinson, Jr.</v>
      </c>
      <c r="D84" s="1" t="str">
        <f aca="true" t="shared" si="32" ref="D84:D96">IF($A84="","",VLOOKUP($A84,$B$111:$G$251,3,FALSE))</f>
        <v>Clif</v>
      </c>
      <c r="E84" s="1" t="str">
        <f aca="true" t="shared" si="33" ref="E84:E96">IF($A84="","",VLOOKUP($A84,$B$111:$G$251,4,FALSE))</f>
        <v>EFS</v>
      </c>
      <c r="F84" s="1" t="str">
        <f aca="true" t="shared" si="34" ref="F84:F96">IF($A84="","",IF(VLOOKUP($A84,$B$111:$G$251,5,FALSE)=$B$83,"Yes","No"))</f>
        <v>No</v>
      </c>
      <c r="G84" s="1" t="str">
        <f aca="true" t="shared" si="35" ref="G84:G96">IF($A84="","",VLOOKUP($A84,$B$111:$G$251,6,FALSE))</f>
        <v>CoAS</v>
      </c>
      <c r="H84" s="1" t="str">
        <f aca="true" t="shared" si="36" ref="H84:H96">IF($A84="","",VLOOKUP($A84,$B$111:$I$251,8,FALSE))</f>
        <v>Spring 2010</v>
      </c>
      <c r="I84" s="1" t="s">
        <v>86</v>
      </c>
      <c r="J84" s="1" t="s">
        <v>297</v>
      </c>
      <c r="K84" s="2">
        <f>COUNTIF(E84:E96,J84)</f>
        <v>4</v>
      </c>
      <c r="L84" s="2" t="str">
        <f>IF(K84&gt;3,"Yes","No")</f>
        <v>Yes</v>
      </c>
      <c r="M84" s="1" t="s">
        <v>84</v>
      </c>
    </row>
    <row r="85" spans="1:12" ht="12">
      <c r="A85" s="1" t="s">
        <v>72</v>
      </c>
      <c r="B85" s="1" t="s">
        <v>501</v>
      </c>
      <c r="C85" s="1" t="str">
        <f t="shared" si="31"/>
        <v>Whelan</v>
      </c>
      <c r="D85" s="1" t="str">
        <f t="shared" si="32"/>
        <v>Catherine</v>
      </c>
      <c r="E85" s="1" t="str">
        <f t="shared" si="33"/>
        <v>EFS</v>
      </c>
      <c r="F85" s="1" t="str">
        <f t="shared" si="34"/>
        <v>Yes</v>
      </c>
      <c r="G85" s="1" t="str">
        <f t="shared" si="35"/>
        <v>CoB</v>
      </c>
      <c r="H85" s="1" t="str">
        <f t="shared" si="36"/>
        <v>Spring 2011</v>
      </c>
      <c r="I85" s="5" t="s">
        <v>313</v>
      </c>
      <c r="J85" s="5" t="s">
        <v>246</v>
      </c>
      <c r="K85" s="2">
        <f aca="true" t="shared" si="37" ref="K85:K91">COUNTIF(G$84:G$96,J85)</f>
        <v>1</v>
      </c>
      <c r="L85" s="2" t="str">
        <f>IF(K85&gt;0,"Yes","No")</f>
        <v>Yes</v>
      </c>
    </row>
    <row r="86" spans="1:12" ht="12">
      <c r="A86" s="1" t="s">
        <v>73</v>
      </c>
      <c r="B86" s="1" t="s">
        <v>232</v>
      </c>
      <c r="C86" s="1" t="str">
        <f t="shared" si="31"/>
        <v>Muschell</v>
      </c>
      <c r="D86" s="1" t="str">
        <f t="shared" si="32"/>
        <v>Lyndall</v>
      </c>
      <c r="E86" s="1" t="str">
        <f t="shared" si="33"/>
        <v>EFS</v>
      </c>
      <c r="F86" s="1" t="str">
        <f t="shared" si="34"/>
        <v>No</v>
      </c>
      <c r="G86" s="1" t="str">
        <f t="shared" si="35"/>
        <v>CoE</v>
      </c>
      <c r="H86" s="1" t="str">
        <f t="shared" si="36"/>
        <v>Spring 2012</v>
      </c>
      <c r="I86" s="5" t="s">
        <v>313</v>
      </c>
      <c r="J86" s="5" t="s">
        <v>243</v>
      </c>
      <c r="K86" s="2">
        <f t="shared" si="37"/>
        <v>1</v>
      </c>
      <c r="L86" s="2" t="str">
        <f>IF(K86&gt;0,"Yes","No")</f>
        <v>Yes</v>
      </c>
    </row>
    <row r="87" spans="1:12" ht="12">
      <c r="A87" s="1" t="s">
        <v>182</v>
      </c>
      <c r="B87" s="1" t="s">
        <v>233</v>
      </c>
      <c r="C87" s="1" t="str">
        <f t="shared" si="31"/>
        <v>Austin</v>
      </c>
      <c r="D87" s="1" t="str">
        <f t="shared" si="32"/>
        <v>Gary</v>
      </c>
      <c r="E87" s="1" t="str">
        <f t="shared" si="33"/>
        <v>volunteer</v>
      </c>
      <c r="F87" s="1" t="str">
        <f t="shared" si="34"/>
        <v>No</v>
      </c>
      <c r="G87" s="1" t="str">
        <f t="shared" si="35"/>
        <v>Library</v>
      </c>
      <c r="H87" s="1" t="str">
        <f t="shared" si="36"/>
        <v>n/a</v>
      </c>
      <c r="I87" s="5" t="s">
        <v>313</v>
      </c>
      <c r="J87" s="5" t="s">
        <v>245</v>
      </c>
      <c r="K87" s="2">
        <f t="shared" si="37"/>
        <v>0</v>
      </c>
      <c r="L87" s="2" t="str">
        <f>IF(K87&gt;0,"Yes","No")</f>
        <v>No</v>
      </c>
    </row>
    <row r="88" spans="1:12" ht="12">
      <c r="A88" s="1" t="s">
        <v>74</v>
      </c>
      <c r="B88" s="1" t="s">
        <v>59</v>
      </c>
      <c r="C88" s="1" t="str">
        <f t="shared" si="31"/>
        <v>Oetter</v>
      </c>
      <c r="D88" s="1" t="str">
        <f t="shared" si="32"/>
        <v>Doug</v>
      </c>
      <c r="E88" s="1" t="str">
        <f t="shared" si="33"/>
        <v>volunteer</v>
      </c>
      <c r="F88" s="1" t="str">
        <f t="shared" si="34"/>
        <v>Yes</v>
      </c>
      <c r="G88" s="1" t="str">
        <f t="shared" si="35"/>
        <v>CoAS</v>
      </c>
      <c r="H88" s="1" t="str">
        <f t="shared" si="36"/>
        <v>n/a</v>
      </c>
      <c r="I88" s="5" t="s">
        <v>313</v>
      </c>
      <c r="J88" s="5" t="s">
        <v>244</v>
      </c>
      <c r="K88" s="2">
        <f t="shared" si="37"/>
        <v>3</v>
      </c>
      <c r="L88" s="2" t="str">
        <f>IF(K88&gt;0,"Yes","No")</f>
        <v>Yes</v>
      </c>
    </row>
    <row r="89" spans="1:12" ht="12">
      <c r="A89" s="1" t="s">
        <v>151</v>
      </c>
      <c r="B89" s="1" t="s">
        <v>60</v>
      </c>
      <c r="C89" s="1" t="str">
        <f t="shared" si="31"/>
        <v>Brown</v>
      </c>
      <c r="D89" s="1" t="str">
        <f t="shared" si="32"/>
        <v>Ryan</v>
      </c>
      <c r="E89" s="1" t="str">
        <f t="shared" si="33"/>
        <v>EFS</v>
      </c>
      <c r="F89" s="1" t="str">
        <f t="shared" si="34"/>
        <v>No</v>
      </c>
      <c r="G89" s="1" t="str">
        <f t="shared" si="35"/>
        <v>CoAS</v>
      </c>
      <c r="H89" s="1" t="str">
        <f t="shared" si="36"/>
        <v>Spring 2010</v>
      </c>
      <c r="I89" s="5" t="s">
        <v>313</v>
      </c>
      <c r="J89" s="5" t="s">
        <v>347</v>
      </c>
      <c r="K89" s="2">
        <f t="shared" si="37"/>
        <v>1</v>
      </c>
      <c r="L89" s="2" t="str">
        <f>IF(K89&gt;0,"Yes","No")</f>
        <v>Yes</v>
      </c>
    </row>
    <row r="90" spans="1:12" ht="12">
      <c r="A90" s="1" t="s">
        <v>398</v>
      </c>
      <c r="B90" s="1" t="s">
        <v>65</v>
      </c>
      <c r="C90" s="1" t="str">
        <f t="shared" si="31"/>
        <v>Windish</v>
      </c>
      <c r="D90" s="1" t="str">
        <f t="shared" si="32"/>
        <v>Joe</v>
      </c>
      <c r="E90" s="1" t="str">
        <f t="shared" si="33"/>
        <v>Senator</v>
      </c>
      <c r="F90" s="1" t="str">
        <f t="shared" si="34"/>
        <v>Yes</v>
      </c>
      <c r="G90" s="1" t="str">
        <f t="shared" si="35"/>
        <v>Staff</v>
      </c>
      <c r="H90" s="1" t="str">
        <f t="shared" si="36"/>
        <v>Spring 2010</v>
      </c>
      <c r="I90" s="5" t="s">
        <v>285</v>
      </c>
      <c r="J90" s="5" t="s">
        <v>304</v>
      </c>
      <c r="K90" s="2">
        <f t="shared" si="37"/>
        <v>1</v>
      </c>
      <c r="L90" s="2" t="str">
        <f>IF(K90=1,"Yes","No")</f>
        <v>Yes</v>
      </c>
    </row>
    <row r="91" spans="1:12" ht="12">
      <c r="A91" s="1" t="s">
        <v>399</v>
      </c>
      <c r="B91" s="1" t="s">
        <v>269</v>
      </c>
      <c r="C91" s="1" t="str">
        <f t="shared" si="31"/>
        <v>Weston</v>
      </c>
      <c r="D91" s="1" t="str">
        <f t="shared" si="32"/>
        <v>Erin</v>
      </c>
      <c r="E91" s="1" t="str">
        <f t="shared" si="33"/>
        <v>Senator</v>
      </c>
      <c r="F91" s="1" t="str">
        <f t="shared" si="34"/>
        <v>No</v>
      </c>
      <c r="G91" s="1" t="str">
        <f t="shared" si="35"/>
        <v>Staff</v>
      </c>
      <c r="H91" s="1" t="str">
        <f t="shared" si="36"/>
        <v>Spring 2010</v>
      </c>
      <c r="I91" s="5" t="s">
        <v>286</v>
      </c>
      <c r="J91" s="5" t="s">
        <v>314</v>
      </c>
      <c r="K91" s="2">
        <f t="shared" si="37"/>
        <v>4</v>
      </c>
      <c r="L91" s="2" t="str">
        <f>IF(K91=4,"Yes","No")</f>
        <v>Yes</v>
      </c>
    </row>
    <row r="92" spans="1:12" ht="12">
      <c r="A92" s="1" t="s">
        <v>137</v>
      </c>
      <c r="B92" s="1" t="s">
        <v>64</v>
      </c>
      <c r="C92" s="1" t="str">
        <f t="shared" si="31"/>
        <v>Havey</v>
      </c>
      <c r="D92" s="1" t="str">
        <f t="shared" si="32"/>
        <v>Liz</v>
      </c>
      <c r="E92" s="1" t="str">
        <f t="shared" si="33"/>
        <v>Senator</v>
      </c>
      <c r="F92" s="1" t="str">
        <f t="shared" si="34"/>
        <v>No</v>
      </c>
      <c r="G92" s="1" t="str">
        <f t="shared" si="35"/>
        <v>Staff</v>
      </c>
      <c r="H92" s="1" t="str">
        <f t="shared" si="36"/>
        <v>Spring 2010</v>
      </c>
      <c r="I92" s="5" t="s">
        <v>287</v>
      </c>
      <c r="J92" s="5" t="s">
        <v>315</v>
      </c>
      <c r="K92" s="2">
        <f>COUNTIF(F$84:F$96,"Yes")</f>
        <v>4</v>
      </c>
      <c r="L92" s="2"/>
    </row>
    <row r="93" spans="1:12" ht="12">
      <c r="A93" s="1" t="s">
        <v>141</v>
      </c>
      <c r="B93" s="1" t="s">
        <v>62</v>
      </c>
      <c r="C93" s="1" t="str">
        <f t="shared" si="31"/>
        <v>Sheppard</v>
      </c>
      <c r="D93" s="1" t="str">
        <f t="shared" si="32"/>
        <v>Ross</v>
      </c>
      <c r="E93" s="1" t="str">
        <f t="shared" si="33"/>
        <v>volunteer</v>
      </c>
      <c r="F93" s="1" t="str">
        <f t="shared" si="34"/>
        <v>No</v>
      </c>
      <c r="G93" s="1" t="str">
        <f t="shared" si="35"/>
        <v>Student</v>
      </c>
      <c r="H93" s="1" t="str">
        <f t="shared" si="36"/>
        <v>n/a</v>
      </c>
      <c r="I93" s="5" t="s">
        <v>85</v>
      </c>
      <c r="J93" s="5" t="s">
        <v>299</v>
      </c>
      <c r="K93" s="2">
        <f>SUM(K85:K89)</f>
        <v>6</v>
      </c>
      <c r="L93" s="2" t="str">
        <f>IF(K93=6,"Yes","No")</f>
        <v>Yes</v>
      </c>
    </row>
    <row r="94" spans="1:11" ht="12">
      <c r="A94" s="1" t="s">
        <v>300</v>
      </c>
      <c r="B94" s="1" t="s">
        <v>63</v>
      </c>
      <c r="C94" s="1" t="str">
        <f t="shared" si="31"/>
        <v>Fields</v>
      </c>
      <c r="D94" s="1" t="str">
        <f t="shared" si="32"/>
        <v>Danielle</v>
      </c>
      <c r="E94" s="1" t="str">
        <f t="shared" si="33"/>
        <v>volunteer</v>
      </c>
      <c r="F94" s="1" t="str">
        <f t="shared" si="34"/>
        <v>No</v>
      </c>
      <c r="G94" s="1" t="str">
        <f t="shared" si="35"/>
        <v>Staff</v>
      </c>
      <c r="H94" s="1" t="str">
        <f t="shared" si="36"/>
        <v>n/a</v>
      </c>
      <c r="I94" s="18" t="s">
        <v>263</v>
      </c>
      <c r="J94" s="18" t="s">
        <v>312</v>
      </c>
      <c r="K94" s="19">
        <f>COUNTIF(H84:H96,$I94)</f>
        <v>6</v>
      </c>
    </row>
    <row r="95" spans="1:11" ht="12">
      <c r="A95" s="1" t="s">
        <v>370</v>
      </c>
      <c r="B95" s="1" t="s">
        <v>61</v>
      </c>
      <c r="C95" s="1" t="str">
        <f t="shared" si="31"/>
        <v>Shields</v>
      </c>
      <c r="D95" s="1" t="str">
        <f t="shared" si="32"/>
        <v>Pete</v>
      </c>
      <c r="E95" s="1" t="str">
        <f t="shared" si="33"/>
        <v>volunteer</v>
      </c>
      <c r="F95" s="1" t="str">
        <f t="shared" si="34"/>
        <v>Yes</v>
      </c>
      <c r="G95" s="1" t="str">
        <f t="shared" si="35"/>
        <v>CBO Designee</v>
      </c>
      <c r="H95" s="1" t="str">
        <f t="shared" si="36"/>
        <v>n/a</v>
      </c>
      <c r="I95" s="18" t="s">
        <v>264</v>
      </c>
      <c r="J95" s="18" t="s">
        <v>312</v>
      </c>
      <c r="K95" s="19">
        <f>COUNTIF(H84:H96,$I95)</f>
        <v>1</v>
      </c>
    </row>
    <row r="96" spans="1:11" ht="12">
      <c r="A96" s="1" t="s">
        <v>376</v>
      </c>
      <c r="B96" s="1" t="s">
        <v>197</v>
      </c>
      <c r="C96" s="1" t="str">
        <f t="shared" si="31"/>
        <v>Allen</v>
      </c>
      <c r="D96" s="1" t="str">
        <f t="shared" si="32"/>
        <v>Susan</v>
      </c>
      <c r="E96" s="1" t="str">
        <f t="shared" si="33"/>
        <v>Senator</v>
      </c>
      <c r="F96" s="1" t="str">
        <f t="shared" si="34"/>
        <v>No</v>
      </c>
      <c r="G96" s="1" t="str">
        <f t="shared" si="35"/>
        <v>PresAppt</v>
      </c>
      <c r="H96" s="1" t="str">
        <f t="shared" si="36"/>
        <v>Spring 2010</v>
      </c>
      <c r="I96" s="18" t="s">
        <v>338</v>
      </c>
      <c r="J96" s="18" t="s">
        <v>312</v>
      </c>
      <c r="K96" s="19">
        <f>COUNTIF(H84:H96,$I96)</f>
        <v>1</v>
      </c>
    </row>
    <row r="97" spans="9:11" ht="12">
      <c r="I97" s="3" t="s">
        <v>71</v>
      </c>
      <c r="J97" s="3"/>
      <c r="K97" s="3"/>
    </row>
    <row r="98" spans="2:12" ht="12">
      <c r="B98" s="2" t="s">
        <v>325</v>
      </c>
      <c r="C98" s="2" t="s">
        <v>326</v>
      </c>
      <c r="D98" s="2" t="s">
        <v>327</v>
      </c>
      <c r="E98" s="2" t="s">
        <v>400</v>
      </c>
      <c r="F98" s="2" t="s">
        <v>2</v>
      </c>
      <c r="G98" s="2" t="s">
        <v>303</v>
      </c>
      <c r="H98" s="2" t="s">
        <v>282</v>
      </c>
      <c r="I98" s="4" t="s">
        <v>310</v>
      </c>
      <c r="J98" s="4" t="s">
        <v>309</v>
      </c>
      <c r="K98" s="4" t="s">
        <v>311</v>
      </c>
      <c r="L98" s="4" t="s">
        <v>316</v>
      </c>
    </row>
    <row r="99" spans="1:12" ht="12">
      <c r="A99" s="1" t="s">
        <v>350</v>
      </c>
      <c r="B99" s="1" t="s">
        <v>7</v>
      </c>
      <c r="C99" s="1" t="str">
        <f aca="true" t="shared" si="38" ref="C99:C108">IF($A99="","",VLOOKUP($A99,$B$111:$G$251,2,FALSE))</f>
        <v>Leland</v>
      </c>
      <c r="D99" s="1" t="str">
        <f aca="true" t="shared" si="39" ref="D99:D108">IF($A99="","",VLOOKUP($A99,$B$111:$G$251,3,FALSE))</f>
        <v>Dorothy</v>
      </c>
      <c r="E99" s="1" t="str">
        <f aca="true" t="shared" si="40" ref="E99:E108">IF($A99="","",VLOOKUP($A99,$B$111:$G$251,4,FALSE))</f>
        <v>Senator</v>
      </c>
      <c r="F99" s="1" t="str">
        <f aca="true" t="shared" si="41" ref="F99:F108">IF($A99="","",IF(VLOOKUP($A99,$B$111:$G$251,5,FALSE)=$B$98,"Yes","No"))</f>
        <v>Yes</v>
      </c>
      <c r="G99" s="1" t="str">
        <f aca="true" t="shared" si="42" ref="G99:G109">IF($A99="","",VLOOKUP($A99,$B$111:$G$251,6,FALSE))</f>
        <v>University President</v>
      </c>
      <c r="H99" s="1" t="str">
        <f aca="true" t="shared" si="43" ref="H99:H108">IF($A99="","",VLOOKUP($A99,$B$111:$I$251,8,FALSE))</f>
        <v>ex officio</v>
      </c>
      <c r="I99" s="1" t="s">
        <v>313</v>
      </c>
      <c r="J99" s="1" t="s">
        <v>246</v>
      </c>
      <c r="K99" s="2">
        <f>COUNTIF(G$99:G$108,J99)</f>
        <v>1</v>
      </c>
      <c r="L99" s="2" t="str">
        <f>IF(K99&gt;0,"Yes","No")</f>
        <v>Yes</v>
      </c>
    </row>
    <row r="100" spans="1:12" ht="12">
      <c r="A100" s="1" t="s">
        <v>330</v>
      </c>
      <c r="B100" s="1" t="s">
        <v>461</v>
      </c>
      <c r="C100" s="1" t="str">
        <f t="shared" si="38"/>
        <v>Jordan</v>
      </c>
      <c r="D100" s="1" t="str">
        <f t="shared" si="39"/>
        <v>Sandra</v>
      </c>
      <c r="E100" s="1" t="str">
        <f t="shared" si="40"/>
        <v>Senator</v>
      </c>
      <c r="F100" s="1" t="str">
        <f t="shared" si="41"/>
        <v>No</v>
      </c>
      <c r="G100" s="1" t="str">
        <f t="shared" si="42"/>
        <v>Provost</v>
      </c>
      <c r="H100" s="1" t="str">
        <f t="shared" si="43"/>
        <v>ex officio</v>
      </c>
      <c r="I100" s="1" t="s">
        <v>313</v>
      </c>
      <c r="J100" s="1" t="s">
        <v>243</v>
      </c>
      <c r="K100" s="2">
        <f>COUNTIF(G$99:G$108,J100)</f>
        <v>1</v>
      </c>
      <c r="L100" s="2" t="str">
        <f>IF(K100&gt;0,"Yes","No")</f>
        <v>Yes</v>
      </c>
    </row>
    <row r="101" spans="1:12" ht="12">
      <c r="A101" s="1" t="s">
        <v>388</v>
      </c>
      <c r="B101" s="1" t="s">
        <v>8</v>
      </c>
      <c r="C101" s="1" t="str">
        <f t="shared" si="38"/>
        <v>Kleine</v>
      </c>
      <c r="D101" s="1" t="str">
        <f t="shared" si="39"/>
        <v>Karynne</v>
      </c>
      <c r="E101" s="1" t="str">
        <f t="shared" si="40"/>
        <v>EFS</v>
      </c>
      <c r="F101" s="1" t="str">
        <f t="shared" si="41"/>
        <v>Yes</v>
      </c>
      <c r="G101" s="1" t="str">
        <f t="shared" si="42"/>
        <v>CoE</v>
      </c>
      <c r="H101" s="1" t="str">
        <f t="shared" si="43"/>
        <v>Spring 2011</v>
      </c>
      <c r="I101" s="1" t="s">
        <v>313</v>
      </c>
      <c r="J101" s="1" t="s">
        <v>245</v>
      </c>
      <c r="K101" s="2">
        <f>COUNTIF(G$99:G$108,J101)</f>
        <v>1</v>
      </c>
      <c r="L101" s="2" t="str">
        <f>IF(K101&gt;0,"Yes","No")</f>
        <v>Yes</v>
      </c>
    </row>
    <row r="102" spans="1:12" ht="12">
      <c r="A102" s="1" t="s">
        <v>393</v>
      </c>
      <c r="B102" s="1" t="s">
        <v>87</v>
      </c>
      <c r="C102" s="1" t="str">
        <f t="shared" si="38"/>
        <v>McGill</v>
      </c>
      <c r="D102" s="1" t="str">
        <f t="shared" si="39"/>
        <v>Ken </v>
      </c>
      <c r="E102" s="1" t="str">
        <f t="shared" si="40"/>
        <v>EFS</v>
      </c>
      <c r="F102" s="1" t="str">
        <f t="shared" si="41"/>
        <v>No</v>
      </c>
      <c r="G102" s="1" t="str">
        <f t="shared" si="42"/>
        <v>CoAS</v>
      </c>
      <c r="H102" s="1" t="str">
        <f t="shared" si="43"/>
        <v>Spring 2010</v>
      </c>
      <c r="I102" s="1" t="s">
        <v>313</v>
      </c>
      <c r="J102" s="1" t="s">
        <v>244</v>
      </c>
      <c r="K102" s="2">
        <f>COUNTIF(G$99:G$108,J102)</f>
        <v>3</v>
      </c>
      <c r="L102" s="2" t="str">
        <f>IF(K102&gt;0,"Yes","No")</f>
        <v>Yes</v>
      </c>
    </row>
    <row r="103" spans="1:12" ht="12">
      <c r="A103" s="1" t="s">
        <v>262</v>
      </c>
      <c r="B103" s="1" t="s">
        <v>9</v>
      </c>
      <c r="C103" s="1" t="str">
        <f t="shared" si="38"/>
        <v>Turner</v>
      </c>
      <c r="D103" s="1" t="str">
        <f t="shared" si="39"/>
        <v>Craig</v>
      </c>
      <c r="E103" s="1" t="str">
        <f t="shared" si="40"/>
        <v>EFS</v>
      </c>
      <c r="F103" s="1" t="str">
        <f t="shared" si="41"/>
        <v>Yes</v>
      </c>
      <c r="G103" s="1" t="str">
        <f t="shared" si="42"/>
        <v>CoAS</v>
      </c>
      <c r="H103" s="1" t="str">
        <f t="shared" si="43"/>
        <v>Spring 2012</v>
      </c>
      <c r="I103" s="1" t="s">
        <v>313</v>
      </c>
      <c r="J103" s="1" t="s">
        <v>347</v>
      </c>
      <c r="K103" s="2">
        <f>COUNTIF(G$99:G$108,J103)</f>
        <v>1</v>
      </c>
      <c r="L103" s="2" t="str">
        <f>IF(K103&gt;0,"Yes","No")</f>
        <v>Yes</v>
      </c>
    </row>
    <row r="104" spans="1:12" ht="12">
      <c r="A104" s="1" t="s">
        <v>449</v>
      </c>
      <c r="B104" s="1" t="s">
        <v>183</v>
      </c>
      <c r="C104" s="1" t="str">
        <f t="shared" si="38"/>
        <v>Zuger</v>
      </c>
      <c r="D104" s="1" t="str">
        <f t="shared" si="39"/>
        <v>Christine</v>
      </c>
      <c r="E104" s="1" t="str">
        <f t="shared" si="40"/>
        <v>EFS</v>
      </c>
      <c r="F104" s="1" t="str">
        <f t="shared" si="41"/>
        <v>No</v>
      </c>
      <c r="G104" s="1" t="str">
        <f t="shared" si="42"/>
        <v>Library</v>
      </c>
      <c r="H104" s="1" t="str">
        <f t="shared" si="43"/>
        <v>Spring 2011</v>
      </c>
      <c r="K104" s="2"/>
      <c r="L104" s="2"/>
    </row>
    <row r="105" spans="1:11" ht="12">
      <c r="A105" s="1" t="s">
        <v>450</v>
      </c>
      <c r="B105" s="1" t="s">
        <v>183</v>
      </c>
      <c r="C105" s="1" t="str">
        <f t="shared" si="38"/>
        <v>Goette</v>
      </c>
      <c r="D105" s="1" t="str">
        <f t="shared" si="39"/>
        <v>Tanya</v>
      </c>
      <c r="E105" s="1" t="str">
        <f t="shared" si="40"/>
        <v>EFS</v>
      </c>
      <c r="F105" s="1" t="str">
        <f t="shared" si="41"/>
        <v>No</v>
      </c>
      <c r="G105" s="1" t="str">
        <f t="shared" si="42"/>
        <v>CoB</v>
      </c>
      <c r="H105" s="1" t="str">
        <f t="shared" si="43"/>
        <v>Spring 2011</v>
      </c>
      <c r="I105" s="5"/>
      <c r="J105" s="18" t="s">
        <v>315</v>
      </c>
      <c r="K105" s="19">
        <f>COUNTIF(F99:F108,"Yes")</f>
        <v>5</v>
      </c>
    </row>
    <row r="106" spans="1:11" ht="12">
      <c r="A106" s="1" t="s">
        <v>451</v>
      </c>
      <c r="B106" s="1" t="s">
        <v>183</v>
      </c>
      <c r="C106" s="1" t="str">
        <f t="shared" si="38"/>
        <v>Baker</v>
      </c>
      <c r="D106" s="1" t="str">
        <f t="shared" si="39"/>
        <v>Dean</v>
      </c>
      <c r="E106" s="1" t="str">
        <f t="shared" si="40"/>
        <v>EFS</v>
      </c>
      <c r="F106" s="1" t="str">
        <f t="shared" si="41"/>
        <v>Yes</v>
      </c>
      <c r="G106" s="1" t="str">
        <f t="shared" si="42"/>
        <v>CoHS</v>
      </c>
      <c r="H106" s="1" t="str">
        <f t="shared" si="43"/>
        <v>Spring 2011</v>
      </c>
      <c r="I106" s="18" t="s">
        <v>263</v>
      </c>
      <c r="J106" s="18" t="s">
        <v>465</v>
      </c>
      <c r="K106" s="19">
        <f>COUNTIF(H99:H108,$I106)</f>
        <v>2</v>
      </c>
    </row>
    <row r="107" spans="2:11" ht="12">
      <c r="B107" s="1" t="s">
        <v>183</v>
      </c>
      <c r="C107" s="1">
        <f t="shared" si="38"/>
      </c>
      <c r="D107" s="1">
        <f t="shared" si="39"/>
      </c>
      <c r="E107" s="1">
        <f t="shared" si="40"/>
      </c>
      <c r="F107" s="1">
        <f t="shared" si="41"/>
      </c>
      <c r="G107" s="1">
        <f t="shared" si="42"/>
      </c>
      <c r="H107" s="1">
        <f t="shared" si="43"/>
      </c>
      <c r="I107" s="18" t="s">
        <v>264</v>
      </c>
      <c r="J107" s="18" t="s">
        <v>465</v>
      </c>
      <c r="K107" s="19">
        <f>COUNTIF(H99:H108,$I107)</f>
        <v>4</v>
      </c>
    </row>
    <row r="108" spans="1:11" ht="12">
      <c r="A108" s="1" t="s">
        <v>456</v>
      </c>
      <c r="B108" s="1" t="s">
        <v>470</v>
      </c>
      <c r="C108" s="1" t="str">
        <f t="shared" si="38"/>
        <v>Vess</v>
      </c>
      <c r="D108" s="1" t="str">
        <f t="shared" si="39"/>
        <v>Deborah</v>
      </c>
      <c r="E108" s="1" t="str">
        <f t="shared" si="40"/>
        <v>Senator</v>
      </c>
      <c r="F108" s="1" t="str">
        <f t="shared" si="41"/>
        <v>Yes</v>
      </c>
      <c r="G108" s="1" t="s">
        <v>244</v>
      </c>
      <c r="H108" s="1" t="str">
        <f t="shared" si="43"/>
        <v>Spring 2010</v>
      </c>
      <c r="I108" s="18" t="s">
        <v>338</v>
      </c>
      <c r="J108" s="18" t="s">
        <v>465</v>
      </c>
      <c r="K108" s="19">
        <f>COUNTIF(H99:H108,$I108)</f>
        <v>1</v>
      </c>
    </row>
    <row r="109" spans="7:21" ht="12">
      <c r="G109" s="1">
        <f t="shared" si="42"/>
      </c>
      <c r="J109" s="2"/>
      <c r="L109" s="26" t="s">
        <v>81</v>
      </c>
      <c r="M109" s="26"/>
      <c r="N109" s="26"/>
      <c r="O109" s="26"/>
      <c r="P109" s="26"/>
      <c r="Q109" s="26"/>
      <c r="R109" s="26" t="s">
        <v>82</v>
      </c>
      <c r="S109" s="26"/>
      <c r="T109" s="26"/>
      <c r="U109" s="27" t="s">
        <v>0</v>
      </c>
    </row>
    <row r="110" spans="2:21" ht="12">
      <c r="B110" s="1" t="s">
        <v>352</v>
      </c>
      <c r="C110" s="1" t="s">
        <v>326</v>
      </c>
      <c r="D110" s="1" t="s">
        <v>327</v>
      </c>
      <c r="E110" s="1" t="s">
        <v>139</v>
      </c>
      <c r="F110" s="2" t="s">
        <v>339</v>
      </c>
      <c r="G110" s="2" t="s">
        <v>92</v>
      </c>
      <c r="H110" s="1" t="s">
        <v>10</v>
      </c>
      <c r="I110" s="1" t="s">
        <v>277</v>
      </c>
      <c r="J110" s="2"/>
      <c r="L110" s="2" t="s">
        <v>94</v>
      </c>
      <c r="M110" s="2" t="s">
        <v>95</v>
      </c>
      <c r="N110" s="2" t="s">
        <v>96</v>
      </c>
      <c r="O110" s="2" t="s">
        <v>366</v>
      </c>
      <c r="P110" s="2" t="s">
        <v>367</v>
      </c>
      <c r="Q110" s="2" t="s">
        <v>184</v>
      </c>
      <c r="R110" s="2" t="s">
        <v>88</v>
      </c>
      <c r="S110" s="2" t="s">
        <v>322</v>
      </c>
      <c r="T110" s="2" t="s">
        <v>323</v>
      </c>
      <c r="U110" s="27" t="s">
        <v>83</v>
      </c>
    </row>
    <row r="111" spans="1:23" ht="12">
      <c r="A111" s="2">
        <f aca="true" t="shared" si="44" ref="A111:A142">COUNTIF(A$24:A$108,B111)</f>
        <v>1</v>
      </c>
      <c r="B111" s="29" t="s">
        <v>350</v>
      </c>
      <c r="C111" s="1" t="s">
        <v>372</v>
      </c>
      <c r="D111" s="1" t="s">
        <v>306</v>
      </c>
      <c r="E111" s="1" t="s">
        <v>305</v>
      </c>
      <c r="F111" s="30" t="s">
        <v>325</v>
      </c>
      <c r="G111" s="1" t="s">
        <v>373</v>
      </c>
      <c r="I111" s="1" t="s">
        <v>11</v>
      </c>
      <c r="J111" s="31"/>
      <c r="L111" s="1" t="s">
        <v>325</v>
      </c>
      <c r="M111" s="24" t="s">
        <v>140</v>
      </c>
      <c r="N111" s="2"/>
      <c r="O111" s="2"/>
      <c r="P111" s="2"/>
      <c r="Q111" s="2"/>
      <c r="R111" s="30"/>
      <c r="S111" s="30"/>
      <c r="T111" s="30"/>
      <c r="U111" s="2" t="s">
        <v>325</v>
      </c>
      <c r="V111" s="28" t="str">
        <f aca="true" t="shared" si="45" ref="V111:V153">IF(C111&gt;0,C111,"tbd")</f>
        <v>Leland</v>
      </c>
      <c r="W111" s="28" t="str">
        <f aca="true" t="shared" si="46" ref="W111:W153">IF(D111&gt;0,D111,"tbd")</f>
        <v>Dorothy</v>
      </c>
    </row>
    <row r="112" spans="1:23" ht="12">
      <c r="A112" s="2">
        <f t="shared" si="44"/>
        <v>1</v>
      </c>
      <c r="B112" s="29" t="s">
        <v>351</v>
      </c>
      <c r="C112" s="36" t="s">
        <v>402</v>
      </c>
      <c r="D112" s="36" t="s">
        <v>224</v>
      </c>
      <c r="E112" s="36" t="s">
        <v>305</v>
      </c>
      <c r="F112" s="30"/>
      <c r="G112" s="1" t="s">
        <v>288</v>
      </c>
      <c r="I112" s="1" t="s">
        <v>263</v>
      </c>
      <c r="J112" s="31"/>
      <c r="L112" s="1" t="s">
        <v>185</v>
      </c>
      <c r="M112" s="24" t="s">
        <v>140</v>
      </c>
      <c r="N112" s="2"/>
      <c r="O112" s="2"/>
      <c r="P112" s="2"/>
      <c r="Q112" s="2"/>
      <c r="R112" s="30"/>
      <c r="S112" s="30"/>
      <c r="T112" s="30"/>
      <c r="U112" s="2" t="s">
        <v>185</v>
      </c>
      <c r="V112" s="28" t="str">
        <f t="shared" si="45"/>
        <v>Gillis</v>
      </c>
      <c r="W112" s="28" t="str">
        <f t="shared" si="46"/>
        <v>Lee</v>
      </c>
    </row>
    <row r="113" spans="1:23" ht="12">
      <c r="A113" s="2">
        <f t="shared" si="44"/>
        <v>2</v>
      </c>
      <c r="B113" s="29" t="s">
        <v>93</v>
      </c>
      <c r="C113" s="36" t="s">
        <v>403</v>
      </c>
      <c r="D113" s="36" t="s">
        <v>404</v>
      </c>
      <c r="E113" s="36" t="s">
        <v>305</v>
      </c>
      <c r="F113" s="30" t="s">
        <v>249</v>
      </c>
      <c r="G113" s="1" t="s">
        <v>288</v>
      </c>
      <c r="H113" s="1" t="s">
        <v>458</v>
      </c>
      <c r="I113" s="1" t="s">
        <v>263</v>
      </c>
      <c r="J113" s="31"/>
      <c r="L113" s="1" t="s">
        <v>457</v>
      </c>
      <c r="M113" s="24" t="s">
        <v>140</v>
      </c>
      <c r="N113" s="2"/>
      <c r="O113" s="2"/>
      <c r="P113" s="2"/>
      <c r="Q113" s="2"/>
      <c r="R113" s="30"/>
      <c r="S113" s="30"/>
      <c r="T113" s="30"/>
      <c r="U113" s="2" t="s">
        <v>40</v>
      </c>
      <c r="V113" s="28" t="str">
        <f t="shared" si="45"/>
        <v>Vess</v>
      </c>
      <c r="W113" s="28" t="str">
        <f t="shared" si="46"/>
        <v>Deborah</v>
      </c>
    </row>
    <row r="114" spans="1:23" ht="12" customHeight="1">
      <c r="A114" s="2">
        <f t="shared" si="44"/>
        <v>1</v>
      </c>
      <c r="B114" s="29" t="s">
        <v>374</v>
      </c>
      <c r="C114" s="36" t="s">
        <v>405</v>
      </c>
      <c r="D114" s="36" t="s">
        <v>332</v>
      </c>
      <c r="E114" s="36" t="s">
        <v>305</v>
      </c>
      <c r="F114" s="30" t="s">
        <v>40</v>
      </c>
      <c r="G114" s="1" t="s">
        <v>288</v>
      </c>
      <c r="I114" s="1" t="s">
        <v>263</v>
      </c>
      <c r="J114" s="31"/>
      <c r="L114" s="1" t="s">
        <v>28</v>
      </c>
      <c r="M114" s="24" t="s">
        <v>140</v>
      </c>
      <c r="N114" s="2"/>
      <c r="O114" s="2"/>
      <c r="P114" s="2"/>
      <c r="Q114" s="2"/>
      <c r="R114" s="30"/>
      <c r="S114" s="30"/>
      <c r="T114" s="30"/>
      <c r="U114" s="2" t="s">
        <v>28</v>
      </c>
      <c r="V114" s="28" t="str">
        <f t="shared" si="45"/>
        <v>Gangstead</v>
      </c>
      <c r="W114" s="28" t="str">
        <f t="shared" si="46"/>
        <v>Sandra</v>
      </c>
    </row>
    <row r="115" spans="1:23" ht="12">
      <c r="A115" s="2">
        <f t="shared" si="44"/>
        <v>1</v>
      </c>
      <c r="B115" s="29" t="s">
        <v>376</v>
      </c>
      <c r="C115" s="36" t="s">
        <v>406</v>
      </c>
      <c r="D115" s="36" t="s">
        <v>319</v>
      </c>
      <c r="E115" s="36" t="s">
        <v>305</v>
      </c>
      <c r="F115" s="30"/>
      <c r="G115" s="1" t="s">
        <v>288</v>
      </c>
      <c r="I115" s="1" t="s">
        <v>263</v>
      </c>
      <c r="J115" s="31"/>
      <c r="L115" s="1" t="s">
        <v>499</v>
      </c>
      <c r="M115" s="24" t="s">
        <v>140</v>
      </c>
      <c r="N115" s="2"/>
      <c r="O115" s="2"/>
      <c r="R115" s="30"/>
      <c r="S115" s="30"/>
      <c r="T115" s="30"/>
      <c r="U115" s="2" t="s">
        <v>499</v>
      </c>
      <c r="V115" s="28" t="str">
        <f t="shared" si="45"/>
        <v>Allen</v>
      </c>
      <c r="W115" s="28" t="str">
        <f t="shared" si="46"/>
        <v>Susan</v>
      </c>
    </row>
    <row r="116" spans="1:23" ht="12">
      <c r="A116" s="2">
        <f t="shared" si="44"/>
        <v>1</v>
      </c>
      <c r="B116" s="29" t="s">
        <v>377</v>
      </c>
      <c r="C116" s="36" t="s">
        <v>447</v>
      </c>
      <c r="D116" s="36" t="s">
        <v>407</v>
      </c>
      <c r="E116" s="36" t="s">
        <v>305</v>
      </c>
      <c r="F116" s="30"/>
      <c r="G116" s="1" t="s">
        <v>288</v>
      </c>
      <c r="I116" s="1" t="s">
        <v>263</v>
      </c>
      <c r="J116" s="31"/>
      <c r="L116" s="1" t="s">
        <v>492</v>
      </c>
      <c r="M116" s="24" t="s">
        <v>140</v>
      </c>
      <c r="N116" s="2"/>
      <c r="O116" s="2"/>
      <c r="R116" s="30"/>
      <c r="S116" s="30"/>
      <c r="T116" s="30"/>
      <c r="U116" s="2" t="s">
        <v>492</v>
      </c>
      <c r="V116" s="28" t="str">
        <f t="shared" si="45"/>
        <v>McGill</v>
      </c>
      <c r="W116" s="28" t="str">
        <f t="shared" si="46"/>
        <v>Shaina</v>
      </c>
    </row>
    <row r="117" spans="1:23" ht="12">
      <c r="A117" s="2">
        <f t="shared" si="44"/>
        <v>1</v>
      </c>
      <c r="B117" s="29" t="s">
        <v>378</v>
      </c>
      <c r="C117" s="29" t="s">
        <v>12</v>
      </c>
      <c r="D117" s="29" t="s">
        <v>13</v>
      </c>
      <c r="E117" s="29" t="s">
        <v>297</v>
      </c>
      <c r="F117" s="29"/>
      <c r="G117" s="29" t="s">
        <v>347</v>
      </c>
      <c r="H117" s="29"/>
      <c r="I117" s="29" t="s">
        <v>338</v>
      </c>
      <c r="J117" s="31"/>
      <c r="K117" s="29"/>
      <c r="L117" s="29" t="s">
        <v>185</v>
      </c>
      <c r="M117" s="29" t="s">
        <v>28</v>
      </c>
      <c r="N117" s="29" t="s">
        <v>499</v>
      </c>
      <c r="O117" s="29" t="s">
        <v>492</v>
      </c>
      <c r="P117" s="29" t="s">
        <v>40</v>
      </c>
      <c r="Q117" s="29" t="s">
        <v>325</v>
      </c>
      <c r="R117" s="29" t="s">
        <v>14</v>
      </c>
      <c r="S117" s="29" t="s">
        <v>14</v>
      </c>
      <c r="T117" s="29" t="s">
        <v>14</v>
      </c>
      <c r="U117" s="2"/>
      <c r="V117" s="28" t="str">
        <f t="shared" si="45"/>
        <v>Whatley</v>
      </c>
      <c r="W117" s="28" t="str">
        <f t="shared" si="46"/>
        <v>Edward</v>
      </c>
    </row>
    <row r="118" spans="1:23" ht="12">
      <c r="A118" s="2">
        <f t="shared" si="44"/>
        <v>1</v>
      </c>
      <c r="B118" s="30" t="s">
        <v>379</v>
      </c>
      <c r="C118" s="29" t="s">
        <v>15</v>
      </c>
      <c r="D118" s="29" t="s">
        <v>16</v>
      </c>
      <c r="E118" s="29" t="s">
        <v>297</v>
      </c>
      <c r="F118" s="29" t="s">
        <v>28</v>
      </c>
      <c r="G118" s="29" t="s">
        <v>347</v>
      </c>
      <c r="H118" s="29"/>
      <c r="I118" s="29" t="s">
        <v>264</v>
      </c>
      <c r="J118" s="31"/>
      <c r="K118" s="29"/>
      <c r="L118" s="29" t="s">
        <v>325</v>
      </c>
      <c r="M118" s="29" t="s">
        <v>28</v>
      </c>
      <c r="N118" s="29" t="s">
        <v>499</v>
      </c>
      <c r="O118" s="29" t="s">
        <v>185</v>
      </c>
      <c r="P118" s="29" t="s">
        <v>40</v>
      </c>
      <c r="Q118" s="29" t="s">
        <v>492</v>
      </c>
      <c r="R118" s="29" t="s">
        <v>14</v>
      </c>
      <c r="S118" s="29" t="s">
        <v>14</v>
      </c>
      <c r="T118" s="29" t="s">
        <v>14</v>
      </c>
      <c r="U118" s="2"/>
      <c r="V118" s="28" t="str">
        <f t="shared" si="45"/>
        <v>Zuger</v>
      </c>
      <c r="W118" s="28" t="str">
        <f t="shared" si="46"/>
        <v>Christine</v>
      </c>
    </row>
    <row r="119" spans="1:23" ht="12">
      <c r="A119" s="2">
        <f t="shared" si="44"/>
        <v>1</v>
      </c>
      <c r="B119" s="29" t="s">
        <v>380</v>
      </c>
      <c r="C119" s="29" t="s">
        <v>17</v>
      </c>
      <c r="D119" s="29" t="s">
        <v>18</v>
      </c>
      <c r="E119" s="29" t="s">
        <v>297</v>
      </c>
      <c r="F119" s="29" t="s">
        <v>28</v>
      </c>
      <c r="G119" s="29" t="s">
        <v>246</v>
      </c>
      <c r="H119" s="29"/>
      <c r="I119" s="29" t="s">
        <v>263</v>
      </c>
      <c r="J119" s="31"/>
      <c r="K119" s="29"/>
      <c r="L119" s="29" t="s">
        <v>28</v>
      </c>
      <c r="M119" s="29" t="s">
        <v>185</v>
      </c>
      <c r="N119" s="29" t="s">
        <v>499</v>
      </c>
      <c r="O119" s="29" t="s">
        <v>492</v>
      </c>
      <c r="P119" s="29" t="s">
        <v>40</v>
      </c>
      <c r="Q119" s="29" t="s">
        <v>325</v>
      </c>
      <c r="R119" s="29" t="s">
        <v>14</v>
      </c>
      <c r="S119" s="29" t="s">
        <v>14</v>
      </c>
      <c r="T119" s="29" t="s">
        <v>14</v>
      </c>
      <c r="U119" s="2"/>
      <c r="V119" s="28" t="str">
        <f t="shared" si="45"/>
        <v>Farr</v>
      </c>
      <c r="W119" s="28" t="str">
        <f t="shared" si="46"/>
        <v>Ken</v>
      </c>
    </row>
    <row r="120" spans="1:23" ht="12">
      <c r="A120" s="2">
        <f t="shared" si="44"/>
        <v>1</v>
      </c>
      <c r="B120" s="30" t="s">
        <v>381</v>
      </c>
      <c r="C120" s="30" t="s">
        <v>19</v>
      </c>
      <c r="D120" s="30" t="s">
        <v>20</v>
      </c>
      <c r="E120" s="29" t="s">
        <v>297</v>
      </c>
      <c r="F120" s="30"/>
      <c r="G120" s="30" t="s">
        <v>246</v>
      </c>
      <c r="H120" s="30"/>
      <c r="I120" s="29" t="s">
        <v>264</v>
      </c>
      <c r="J120" s="31"/>
      <c r="K120" s="30"/>
      <c r="L120" s="29" t="s">
        <v>185</v>
      </c>
      <c r="M120" s="29" t="s">
        <v>325</v>
      </c>
      <c r="N120" s="29" t="s">
        <v>28</v>
      </c>
      <c r="O120" s="29" t="s">
        <v>492</v>
      </c>
      <c r="P120" s="29" t="s">
        <v>40</v>
      </c>
      <c r="Q120" s="29" t="s">
        <v>499</v>
      </c>
      <c r="R120" s="29" t="s">
        <v>14</v>
      </c>
      <c r="S120" s="29" t="s">
        <v>21</v>
      </c>
      <c r="T120" s="32" t="s">
        <v>14</v>
      </c>
      <c r="U120" s="2"/>
      <c r="V120" s="28" t="str">
        <f t="shared" si="45"/>
        <v>Goette</v>
      </c>
      <c r="W120" s="28" t="str">
        <f t="shared" si="46"/>
        <v>Tanya</v>
      </c>
    </row>
    <row r="121" spans="1:23" ht="12">
      <c r="A121" s="2">
        <f t="shared" si="44"/>
        <v>1</v>
      </c>
      <c r="B121" s="29" t="s">
        <v>382</v>
      </c>
      <c r="C121" s="30" t="s">
        <v>22</v>
      </c>
      <c r="D121" s="30" t="s">
        <v>23</v>
      </c>
      <c r="E121" s="29" t="s">
        <v>297</v>
      </c>
      <c r="F121" s="30" t="s">
        <v>40</v>
      </c>
      <c r="G121" s="30" t="s">
        <v>246</v>
      </c>
      <c r="H121" s="30" t="s">
        <v>1</v>
      </c>
      <c r="I121" s="29" t="s">
        <v>338</v>
      </c>
      <c r="J121" s="31"/>
      <c r="K121" s="30"/>
      <c r="L121" s="29" t="s">
        <v>40</v>
      </c>
      <c r="M121" s="29" t="s">
        <v>185</v>
      </c>
      <c r="N121" s="29" t="s">
        <v>492</v>
      </c>
      <c r="O121" s="29" t="s">
        <v>28</v>
      </c>
      <c r="P121" s="29" t="s">
        <v>499</v>
      </c>
      <c r="Q121" s="29" t="s">
        <v>325</v>
      </c>
      <c r="R121" s="29" t="s">
        <v>14</v>
      </c>
      <c r="S121" s="29" t="s">
        <v>14</v>
      </c>
      <c r="T121" s="32" t="s">
        <v>14</v>
      </c>
      <c r="U121" s="2"/>
      <c r="V121" s="28" t="str">
        <f t="shared" si="45"/>
        <v>Swinton</v>
      </c>
      <c r="W121" s="28" t="str">
        <f t="shared" si="46"/>
        <v>John</v>
      </c>
    </row>
    <row r="122" spans="1:23" ht="12">
      <c r="A122" s="2">
        <f t="shared" si="44"/>
        <v>1</v>
      </c>
      <c r="B122" s="30" t="s">
        <v>383</v>
      </c>
      <c r="C122" s="29" t="s">
        <v>24</v>
      </c>
      <c r="D122" s="29" t="s">
        <v>25</v>
      </c>
      <c r="E122" s="29" t="s">
        <v>297</v>
      </c>
      <c r="F122" s="29" t="s">
        <v>499</v>
      </c>
      <c r="G122" s="29" t="s">
        <v>246</v>
      </c>
      <c r="H122" s="29" t="s">
        <v>26</v>
      </c>
      <c r="I122" s="29" t="s">
        <v>264</v>
      </c>
      <c r="J122" s="31"/>
      <c r="K122" s="29"/>
      <c r="L122" s="29" t="s">
        <v>499</v>
      </c>
      <c r="M122" s="29" t="s">
        <v>185</v>
      </c>
      <c r="N122" s="29" t="s">
        <v>40</v>
      </c>
      <c r="O122" s="29" t="s">
        <v>28</v>
      </c>
      <c r="P122" s="29" t="s">
        <v>325</v>
      </c>
      <c r="Q122" s="29" t="s">
        <v>492</v>
      </c>
      <c r="R122" s="29" t="s">
        <v>14</v>
      </c>
      <c r="S122" s="29" t="s">
        <v>14</v>
      </c>
      <c r="T122" s="29" t="s">
        <v>14</v>
      </c>
      <c r="U122" s="2"/>
      <c r="V122" s="28" t="str">
        <f t="shared" si="45"/>
        <v>Whelan</v>
      </c>
      <c r="W122" s="28" t="str">
        <f t="shared" si="46"/>
        <v>Catherine</v>
      </c>
    </row>
    <row r="123" spans="1:23" ht="12">
      <c r="A123" s="2">
        <f t="shared" si="44"/>
        <v>1</v>
      </c>
      <c r="B123" s="29" t="s">
        <v>384</v>
      </c>
      <c r="C123" s="29" t="s">
        <v>97</v>
      </c>
      <c r="D123" s="29" t="s">
        <v>98</v>
      </c>
      <c r="E123" s="29" t="s">
        <v>297</v>
      </c>
      <c r="F123" s="29"/>
      <c r="G123" s="29" t="s">
        <v>246</v>
      </c>
      <c r="H123" s="29"/>
      <c r="I123" s="29" t="s">
        <v>338</v>
      </c>
      <c r="J123" s="31"/>
      <c r="K123" s="29"/>
      <c r="L123" s="29" t="s">
        <v>28</v>
      </c>
      <c r="M123" s="29" t="s">
        <v>185</v>
      </c>
      <c r="N123" s="29" t="s">
        <v>325</v>
      </c>
      <c r="O123" s="29" t="s">
        <v>499</v>
      </c>
      <c r="P123" s="29" t="s">
        <v>492</v>
      </c>
      <c r="Q123" s="29" t="s">
        <v>499</v>
      </c>
      <c r="R123" s="29" t="s">
        <v>14</v>
      </c>
      <c r="S123" s="29" t="s">
        <v>14</v>
      </c>
      <c r="T123" s="29" t="s">
        <v>14</v>
      </c>
      <c r="U123" s="2"/>
      <c r="V123" s="28" t="str">
        <f t="shared" si="45"/>
        <v>Whitfield</v>
      </c>
      <c r="W123" s="28" t="str">
        <f t="shared" si="46"/>
        <v>Mike</v>
      </c>
    </row>
    <row r="124" spans="1:23" ht="12">
      <c r="A124" s="2">
        <f t="shared" si="44"/>
        <v>1</v>
      </c>
      <c r="B124" s="29" t="s">
        <v>385</v>
      </c>
      <c r="C124" s="29" t="s">
        <v>99</v>
      </c>
      <c r="D124" s="29" t="s">
        <v>100</v>
      </c>
      <c r="E124" s="29" t="s">
        <v>297</v>
      </c>
      <c r="F124" s="29" t="s">
        <v>185</v>
      </c>
      <c r="G124" s="29" t="s">
        <v>246</v>
      </c>
      <c r="H124" s="29" t="s">
        <v>1</v>
      </c>
      <c r="I124" s="29" t="s">
        <v>263</v>
      </c>
      <c r="J124" s="31"/>
      <c r="K124" s="29"/>
      <c r="L124" s="29" t="s">
        <v>185</v>
      </c>
      <c r="M124" s="29" t="s">
        <v>223</v>
      </c>
      <c r="N124" s="29" t="s">
        <v>40</v>
      </c>
      <c r="O124" s="29" t="s">
        <v>28</v>
      </c>
      <c r="P124" s="29" t="s">
        <v>499</v>
      </c>
      <c r="Q124" s="29" t="s">
        <v>492</v>
      </c>
      <c r="R124" s="29" t="s">
        <v>14</v>
      </c>
      <c r="S124" s="29" t="s">
        <v>14</v>
      </c>
      <c r="T124" s="29" t="s">
        <v>14</v>
      </c>
      <c r="U124" s="2"/>
      <c r="V124" s="28" t="str">
        <f t="shared" si="45"/>
        <v>Woodard</v>
      </c>
      <c r="W124" s="28" t="str">
        <f t="shared" si="46"/>
        <v>Howard</v>
      </c>
    </row>
    <row r="125" spans="1:23" ht="12">
      <c r="A125" s="2">
        <f t="shared" si="44"/>
        <v>1</v>
      </c>
      <c r="B125" s="29" t="s">
        <v>386</v>
      </c>
      <c r="C125" s="29" t="s">
        <v>101</v>
      </c>
      <c r="D125" s="29" t="s">
        <v>102</v>
      </c>
      <c r="E125" s="29" t="s">
        <v>297</v>
      </c>
      <c r="F125" s="29"/>
      <c r="G125" s="29" t="s">
        <v>243</v>
      </c>
      <c r="H125" s="29"/>
      <c r="I125" s="29" t="s">
        <v>264</v>
      </c>
      <c r="J125" s="31"/>
      <c r="K125" s="29"/>
      <c r="L125" s="29" t="s">
        <v>40</v>
      </c>
      <c r="M125" s="29" t="s">
        <v>185</v>
      </c>
      <c r="N125" s="29" t="s">
        <v>28</v>
      </c>
      <c r="O125" s="29" t="s">
        <v>325</v>
      </c>
      <c r="P125" s="29" t="s">
        <v>492</v>
      </c>
      <c r="Q125" s="29" t="s">
        <v>499</v>
      </c>
      <c r="R125" s="29" t="s">
        <v>14</v>
      </c>
      <c r="S125" s="29" t="s">
        <v>14</v>
      </c>
      <c r="T125" s="29" t="s">
        <v>14</v>
      </c>
      <c r="U125" s="2"/>
      <c r="V125" s="28" t="str">
        <f t="shared" si="45"/>
        <v>DeVitis</v>
      </c>
      <c r="W125" s="28" t="str">
        <f t="shared" si="46"/>
        <v>Joe</v>
      </c>
    </row>
    <row r="126" spans="1:23" ht="12">
      <c r="A126" s="2">
        <f t="shared" si="44"/>
        <v>1</v>
      </c>
      <c r="B126" s="29" t="s">
        <v>387</v>
      </c>
      <c r="C126" s="29" t="s">
        <v>462</v>
      </c>
      <c r="D126" s="29" t="s">
        <v>224</v>
      </c>
      <c r="E126" s="29" t="s">
        <v>297</v>
      </c>
      <c r="F126" s="29" t="s">
        <v>28</v>
      </c>
      <c r="G126" s="29" t="s">
        <v>243</v>
      </c>
      <c r="H126" s="29" t="s">
        <v>1</v>
      </c>
      <c r="I126" s="29" t="s">
        <v>338</v>
      </c>
      <c r="J126" s="31"/>
      <c r="K126" s="29"/>
      <c r="L126" s="29" t="s">
        <v>28</v>
      </c>
      <c r="M126" s="29" t="s">
        <v>28</v>
      </c>
      <c r="N126" s="29" t="s">
        <v>325</v>
      </c>
      <c r="O126" s="29" t="s">
        <v>325</v>
      </c>
      <c r="P126" s="29" t="s">
        <v>492</v>
      </c>
      <c r="Q126" s="29" t="s">
        <v>492</v>
      </c>
      <c r="R126" s="29" t="s">
        <v>21</v>
      </c>
      <c r="S126" s="29" t="s">
        <v>21</v>
      </c>
      <c r="T126" s="29" t="s">
        <v>14</v>
      </c>
      <c r="U126" s="2"/>
      <c r="V126" s="28" t="str">
        <f t="shared" si="45"/>
        <v>Digiovanni</v>
      </c>
      <c r="W126" s="28" t="str">
        <f t="shared" si="46"/>
        <v>Lee</v>
      </c>
    </row>
    <row r="127" spans="1:23" ht="12">
      <c r="A127" s="2">
        <f t="shared" si="44"/>
        <v>1</v>
      </c>
      <c r="B127" s="29" t="s">
        <v>388</v>
      </c>
      <c r="C127" s="29" t="s">
        <v>103</v>
      </c>
      <c r="D127" s="29" t="s">
        <v>104</v>
      </c>
      <c r="E127" s="29" t="s">
        <v>297</v>
      </c>
      <c r="F127" s="29" t="s">
        <v>325</v>
      </c>
      <c r="G127" s="29" t="s">
        <v>243</v>
      </c>
      <c r="H127" s="29" t="s">
        <v>26</v>
      </c>
      <c r="I127" s="29" t="s">
        <v>264</v>
      </c>
      <c r="J127" s="31"/>
      <c r="K127" s="29"/>
      <c r="L127" s="29" t="s">
        <v>325</v>
      </c>
      <c r="M127" s="29" t="s">
        <v>325</v>
      </c>
      <c r="N127" s="29" t="s">
        <v>325</v>
      </c>
      <c r="O127" s="29" t="s">
        <v>325</v>
      </c>
      <c r="P127" s="29" t="s">
        <v>325</v>
      </c>
      <c r="Q127" s="29" t="s">
        <v>325</v>
      </c>
      <c r="R127" s="29" t="s">
        <v>362</v>
      </c>
      <c r="S127" s="29" t="s">
        <v>362</v>
      </c>
      <c r="T127" s="29" t="s">
        <v>21</v>
      </c>
      <c r="U127" s="2" t="s">
        <v>325</v>
      </c>
      <c r="V127" s="28" t="str">
        <f t="shared" si="45"/>
        <v>Kleine</v>
      </c>
      <c r="W127" s="28" t="str">
        <f t="shared" si="46"/>
        <v>Karynne</v>
      </c>
    </row>
    <row r="128" spans="1:23" ht="12">
      <c r="A128" s="2">
        <f t="shared" si="44"/>
        <v>1</v>
      </c>
      <c r="B128" s="29" t="s">
        <v>115</v>
      </c>
      <c r="C128" s="29" t="s">
        <v>105</v>
      </c>
      <c r="D128" s="29" t="s">
        <v>106</v>
      </c>
      <c r="E128" s="29" t="s">
        <v>297</v>
      </c>
      <c r="F128" s="29" t="s">
        <v>499</v>
      </c>
      <c r="G128" s="29" t="s">
        <v>243</v>
      </c>
      <c r="H128" s="29"/>
      <c r="I128" s="29" t="s">
        <v>263</v>
      </c>
      <c r="J128" s="31"/>
      <c r="K128" s="29"/>
      <c r="L128" s="29" t="s">
        <v>40</v>
      </c>
      <c r="M128" s="29" t="s">
        <v>28</v>
      </c>
      <c r="N128" s="29" t="s">
        <v>185</v>
      </c>
      <c r="O128" s="29" t="s">
        <v>499</v>
      </c>
      <c r="P128" s="29" t="s">
        <v>492</v>
      </c>
      <c r="Q128" s="29" t="s">
        <v>325</v>
      </c>
      <c r="R128" s="29" t="s">
        <v>14</v>
      </c>
      <c r="S128" s="29" t="s">
        <v>14</v>
      </c>
      <c r="T128" s="29" t="s">
        <v>14</v>
      </c>
      <c r="U128" s="2"/>
      <c r="V128" s="28" t="str">
        <f t="shared" si="45"/>
        <v>Matsika</v>
      </c>
      <c r="W128" s="28" t="str">
        <f t="shared" si="46"/>
        <v>Chrispen</v>
      </c>
    </row>
    <row r="129" spans="1:23" ht="12">
      <c r="A129" s="2">
        <f t="shared" si="44"/>
        <v>1</v>
      </c>
      <c r="B129" s="30" t="s">
        <v>116</v>
      </c>
      <c r="C129" s="29" t="s">
        <v>107</v>
      </c>
      <c r="D129" s="29" t="s">
        <v>108</v>
      </c>
      <c r="E129" s="29" t="s">
        <v>297</v>
      </c>
      <c r="F129" s="29"/>
      <c r="G129" s="29" t="s">
        <v>243</v>
      </c>
      <c r="H129" s="29"/>
      <c r="I129" s="29" t="s">
        <v>338</v>
      </c>
      <c r="J129" s="31"/>
      <c r="K129" s="29"/>
      <c r="L129" s="29" t="s">
        <v>492</v>
      </c>
      <c r="M129" s="29" t="s">
        <v>492</v>
      </c>
      <c r="N129" s="29" t="s">
        <v>492</v>
      </c>
      <c r="O129" s="29" t="s">
        <v>185</v>
      </c>
      <c r="P129" s="29" t="s">
        <v>185</v>
      </c>
      <c r="Q129" s="29" t="s">
        <v>185</v>
      </c>
      <c r="R129" s="29" t="s">
        <v>14</v>
      </c>
      <c r="S129" s="29" t="s">
        <v>14</v>
      </c>
      <c r="T129" s="39" t="s">
        <v>14</v>
      </c>
      <c r="U129" s="40"/>
      <c r="V129" s="28" t="str">
        <f t="shared" si="45"/>
        <v>McMullen</v>
      </c>
      <c r="W129" s="28" t="str">
        <f t="shared" si="46"/>
        <v>Rebecca</v>
      </c>
    </row>
    <row r="130" spans="1:23" ht="12">
      <c r="A130" s="2">
        <f t="shared" si="44"/>
        <v>1</v>
      </c>
      <c r="B130" s="29" t="s">
        <v>117</v>
      </c>
      <c r="C130" s="29" t="s">
        <v>109</v>
      </c>
      <c r="D130" s="29" t="s">
        <v>110</v>
      </c>
      <c r="E130" s="29" t="s">
        <v>297</v>
      </c>
      <c r="F130" s="29"/>
      <c r="G130" s="29" t="s">
        <v>243</v>
      </c>
      <c r="H130" s="29"/>
      <c r="I130" s="29" t="s">
        <v>338</v>
      </c>
      <c r="J130" s="31"/>
      <c r="K130" s="29"/>
      <c r="L130" s="29" t="s">
        <v>499</v>
      </c>
      <c r="M130" s="29" t="s">
        <v>28</v>
      </c>
      <c r="N130" s="29" t="s">
        <v>185</v>
      </c>
      <c r="O130" s="29" t="s">
        <v>492</v>
      </c>
      <c r="P130" s="29" t="s">
        <v>40</v>
      </c>
      <c r="Q130" s="29" t="s">
        <v>325</v>
      </c>
      <c r="R130" s="29" t="s">
        <v>14</v>
      </c>
      <c r="S130" s="29" t="s">
        <v>14</v>
      </c>
      <c r="T130" s="29" t="s">
        <v>14</v>
      </c>
      <c r="U130" s="2"/>
      <c r="V130" s="28" t="str">
        <f t="shared" si="45"/>
        <v>Muschell</v>
      </c>
      <c r="W130" s="28" t="str">
        <f t="shared" si="46"/>
        <v>Lyndall</v>
      </c>
    </row>
    <row r="131" spans="1:23" ht="12">
      <c r="A131" s="2">
        <f t="shared" si="44"/>
        <v>1</v>
      </c>
      <c r="B131" s="30" t="s">
        <v>118</v>
      </c>
      <c r="C131" s="29" t="s">
        <v>111</v>
      </c>
      <c r="D131" s="29" t="s">
        <v>112</v>
      </c>
      <c r="E131" s="29" t="s">
        <v>297</v>
      </c>
      <c r="F131" s="29" t="s">
        <v>40</v>
      </c>
      <c r="G131" s="29" t="s">
        <v>243</v>
      </c>
      <c r="H131" s="29" t="s">
        <v>26</v>
      </c>
      <c r="I131" s="29" t="s">
        <v>264</v>
      </c>
      <c r="J131" s="31"/>
      <c r="K131" s="29"/>
      <c r="L131" s="32" t="s">
        <v>40</v>
      </c>
      <c r="M131" s="32" t="s">
        <v>28</v>
      </c>
      <c r="N131" s="32" t="s">
        <v>223</v>
      </c>
      <c r="O131" s="32" t="s">
        <v>499</v>
      </c>
      <c r="P131" s="32" t="s">
        <v>185</v>
      </c>
      <c r="Q131" s="32" t="s">
        <v>492</v>
      </c>
      <c r="R131" s="32" t="s">
        <v>14</v>
      </c>
      <c r="S131" s="32" t="s">
        <v>14</v>
      </c>
      <c r="T131" s="32" t="s">
        <v>14</v>
      </c>
      <c r="U131" s="2"/>
      <c r="V131" s="28" t="str">
        <f t="shared" si="45"/>
        <v>Roquemore</v>
      </c>
      <c r="W131" s="28" t="str">
        <f t="shared" si="46"/>
        <v>Barbara</v>
      </c>
    </row>
    <row r="132" spans="1:23" ht="12">
      <c r="A132" s="2">
        <f t="shared" si="44"/>
        <v>1</v>
      </c>
      <c r="B132" s="29" t="s">
        <v>119</v>
      </c>
      <c r="C132" s="29" t="s">
        <v>113</v>
      </c>
      <c r="D132" s="29" t="s">
        <v>114</v>
      </c>
      <c r="E132" s="29" t="s">
        <v>297</v>
      </c>
      <c r="F132" s="29" t="s">
        <v>325</v>
      </c>
      <c r="G132" s="29" t="s">
        <v>245</v>
      </c>
      <c r="H132" s="29"/>
      <c r="I132" s="29" t="s">
        <v>264</v>
      </c>
      <c r="J132" s="31"/>
      <c r="K132" s="29"/>
      <c r="L132" s="29" t="s">
        <v>325</v>
      </c>
      <c r="M132" s="29" t="s">
        <v>28</v>
      </c>
      <c r="N132" s="29" t="s">
        <v>185</v>
      </c>
      <c r="O132" s="29" t="s">
        <v>40</v>
      </c>
      <c r="P132" s="29" t="s">
        <v>492</v>
      </c>
      <c r="Q132" s="29" t="s">
        <v>499</v>
      </c>
      <c r="R132" s="29" t="s">
        <v>21</v>
      </c>
      <c r="S132" s="29" t="s">
        <v>14</v>
      </c>
      <c r="T132" s="29" t="s">
        <v>14</v>
      </c>
      <c r="U132" s="2"/>
      <c r="V132" s="28" t="str">
        <f t="shared" si="45"/>
        <v>Baker</v>
      </c>
      <c r="W132" s="28" t="str">
        <f t="shared" si="46"/>
        <v>Dean</v>
      </c>
    </row>
    <row r="133" spans="1:23" ht="12">
      <c r="A133" s="2">
        <f t="shared" si="44"/>
        <v>1</v>
      </c>
      <c r="B133" s="29" t="s">
        <v>120</v>
      </c>
      <c r="C133" s="30" t="s">
        <v>44</v>
      </c>
      <c r="D133" s="30" t="s">
        <v>45</v>
      </c>
      <c r="E133" s="29" t="s">
        <v>297</v>
      </c>
      <c r="F133" s="30" t="s">
        <v>28</v>
      </c>
      <c r="G133" s="30" t="s">
        <v>245</v>
      </c>
      <c r="H133" s="30"/>
      <c r="I133" s="29" t="s">
        <v>263</v>
      </c>
      <c r="J133" s="31"/>
      <c r="K133" s="30"/>
      <c r="L133" s="29" t="s">
        <v>28</v>
      </c>
      <c r="M133" s="29" t="s">
        <v>28</v>
      </c>
      <c r="N133" s="29" t="s">
        <v>28</v>
      </c>
      <c r="O133" s="29" t="s">
        <v>28</v>
      </c>
      <c r="P133" s="29" t="s">
        <v>40</v>
      </c>
      <c r="Q133" s="29" t="s">
        <v>185</v>
      </c>
      <c r="R133" s="29" t="s">
        <v>14</v>
      </c>
      <c r="S133" s="29" t="s">
        <v>14</v>
      </c>
      <c r="T133" s="32" t="s">
        <v>14</v>
      </c>
      <c r="U133" s="2"/>
      <c r="V133" s="28" t="str">
        <f t="shared" si="45"/>
        <v>Hirsch</v>
      </c>
      <c r="W133" s="28" t="str">
        <f t="shared" si="46"/>
        <v>Jude</v>
      </c>
    </row>
    <row r="134" spans="1:23" ht="12">
      <c r="A134" s="2">
        <f t="shared" si="44"/>
        <v>1</v>
      </c>
      <c r="B134" s="29" t="s">
        <v>121</v>
      </c>
      <c r="C134" s="29" t="s">
        <v>46</v>
      </c>
      <c r="D134" s="29" t="s">
        <v>47</v>
      </c>
      <c r="E134" s="29" t="s">
        <v>297</v>
      </c>
      <c r="F134" s="29" t="s">
        <v>40</v>
      </c>
      <c r="G134" s="29" t="s">
        <v>245</v>
      </c>
      <c r="H134" s="29"/>
      <c r="I134" s="29" t="s">
        <v>264</v>
      </c>
      <c r="J134" s="31"/>
      <c r="K134" s="29"/>
      <c r="L134" s="29" t="s">
        <v>40</v>
      </c>
      <c r="M134" s="29" t="s">
        <v>28</v>
      </c>
      <c r="N134" s="29" t="s">
        <v>492</v>
      </c>
      <c r="O134" s="29" t="s">
        <v>185</v>
      </c>
      <c r="P134" s="29" t="s">
        <v>499</v>
      </c>
      <c r="Q134" s="29" t="s">
        <v>325</v>
      </c>
      <c r="R134" s="29" t="s">
        <v>14</v>
      </c>
      <c r="S134" s="29" t="s">
        <v>14</v>
      </c>
      <c r="T134" s="29" t="s">
        <v>14</v>
      </c>
      <c r="U134" s="2"/>
      <c r="V134" s="28" t="str">
        <f t="shared" si="45"/>
        <v>Ingram</v>
      </c>
      <c r="W134" s="28" t="str">
        <f t="shared" si="46"/>
        <v>Donna</v>
      </c>
    </row>
    <row r="135" spans="1:23" ht="12">
      <c r="A135" s="2">
        <f t="shared" si="44"/>
        <v>1</v>
      </c>
      <c r="B135" s="29" t="s">
        <v>122</v>
      </c>
      <c r="C135" s="29" t="s">
        <v>48</v>
      </c>
      <c r="D135" s="29" t="s">
        <v>49</v>
      </c>
      <c r="E135" s="29" t="s">
        <v>297</v>
      </c>
      <c r="F135" s="29" t="s">
        <v>499</v>
      </c>
      <c r="G135" s="29" t="s">
        <v>245</v>
      </c>
      <c r="H135" s="29" t="s">
        <v>296</v>
      </c>
      <c r="I135" s="29" t="s">
        <v>338</v>
      </c>
      <c r="J135" s="31"/>
      <c r="K135" s="29"/>
      <c r="L135" s="29" t="s">
        <v>185</v>
      </c>
      <c r="M135" s="29" t="s">
        <v>40</v>
      </c>
      <c r="N135" s="29" t="s">
        <v>28</v>
      </c>
      <c r="O135" s="29" t="s">
        <v>499</v>
      </c>
      <c r="P135" s="29" t="s">
        <v>492</v>
      </c>
      <c r="Q135" s="29" t="s">
        <v>325</v>
      </c>
      <c r="R135" s="29" t="s">
        <v>14</v>
      </c>
      <c r="S135" s="29" t="s">
        <v>14</v>
      </c>
      <c r="T135" s="29" t="s">
        <v>14</v>
      </c>
      <c r="U135" s="2"/>
      <c r="V135" s="28" t="str">
        <f t="shared" si="45"/>
        <v>Malachowski</v>
      </c>
      <c r="W135" s="28" t="str">
        <f t="shared" si="46"/>
        <v>Judith</v>
      </c>
    </row>
    <row r="136" spans="1:23" ht="12">
      <c r="A136" s="2">
        <f t="shared" si="44"/>
        <v>1</v>
      </c>
      <c r="B136" s="30" t="s">
        <v>123</v>
      </c>
      <c r="C136" s="30" t="s">
        <v>50</v>
      </c>
      <c r="D136" s="30" t="s">
        <v>51</v>
      </c>
      <c r="E136" s="29" t="s">
        <v>297</v>
      </c>
      <c r="F136" s="30"/>
      <c r="G136" s="30" t="s">
        <v>244</v>
      </c>
      <c r="H136" s="30"/>
      <c r="I136" s="29" t="s">
        <v>338</v>
      </c>
      <c r="J136" s="31"/>
      <c r="K136" s="30"/>
      <c r="L136" s="29" t="s">
        <v>185</v>
      </c>
      <c r="M136" s="29" t="s">
        <v>28</v>
      </c>
      <c r="N136" s="29" t="s">
        <v>325</v>
      </c>
      <c r="O136" s="29" t="s">
        <v>40</v>
      </c>
      <c r="P136" s="29" t="s">
        <v>492</v>
      </c>
      <c r="Q136" s="29" t="s">
        <v>499</v>
      </c>
      <c r="R136" s="29" t="s">
        <v>14</v>
      </c>
      <c r="S136" s="29" t="s">
        <v>14</v>
      </c>
      <c r="T136" s="32" t="s">
        <v>14</v>
      </c>
      <c r="U136" s="2"/>
      <c r="V136" s="28" t="str">
        <f t="shared" si="45"/>
        <v>Auerbach</v>
      </c>
      <c r="W136" s="28" t="str">
        <f t="shared" si="46"/>
        <v>Stephen</v>
      </c>
    </row>
    <row r="137" spans="1:23" ht="12">
      <c r="A137" s="2">
        <f t="shared" si="44"/>
        <v>1</v>
      </c>
      <c r="B137" s="29" t="s">
        <v>124</v>
      </c>
      <c r="C137" s="29" t="s">
        <v>52</v>
      </c>
      <c r="D137" s="29" t="s">
        <v>53</v>
      </c>
      <c r="E137" s="29" t="s">
        <v>297</v>
      </c>
      <c r="F137" s="29"/>
      <c r="G137" s="29" t="s">
        <v>244</v>
      </c>
      <c r="H137" s="29"/>
      <c r="I137" s="29" t="s">
        <v>264</v>
      </c>
      <c r="J137" s="31"/>
      <c r="K137" s="29"/>
      <c r="L137" s="29" t="s">
        <v>185</v>
      </c>
      <c r="M137" s="29" t="s">
        <v>492</v>
      </c>
      <c r="N137" s="29" t="s">
        <v>28</v>
      </c>
      <c r="O137" s="29" t="s">
        <v>325</v>
      </c>
      <c r="P137" s="29" t="s">
        <v>40</v>
      </c>
      <c r="Q137" s="29" t="s">
        <v>499</v>
      </c>
      <c r="R137" s="29" t="s">
        <v>14</v>
      </c>
      <c r="S137" s="29" t="s">
        <v>14</v>
      </c>
      <c r="T137" s="29" t="s">
        <v>14</v>
      </c>
      <c r="U137" s="2"/>
      <c r="V137" s="28" t="str">
        <f t="shared" si="45"/>
        <v>Avila</v>
      </c>
      <c r="W137" s="28" t="str">
        <f t="shared" si="46"/>
        <v>Myron</v>
      </c>
    </row>
    <row r="138" spans="1:23" ht="12">
      <c r="A138" s="2">
        <f t="shared" si="44"/>
        <v>1</v>
      </c>
      <c r="B138" s="29" t="s">
        <v>125</v>
      </c>
      <c r="C138" s="30" t="s">
        <v>54</v>
      </c>
      <c r="D138" s="30" t="s">
        <v>144</v>
      </c>
      <c r="E138" s="29" t="s">
        <v>297</v>
      </c>
      <c r="F138" s="30" t="s">
        <v>185</v>
      </c>
      <c r="G138" s="30" t="s">
        <v>244</v>
      </c>
      <c r="H138" s="30"/>
      <c r="I138" s="29" t="s">
        <v>338</v>
      </c>
      <c r="J138" s="31"/>
      <c r="K138" s="30"/>
      <c r="L138" s="29" t="s">
        <v>325</v>
      </c>
      <c r="M138" s="29" t="s">
        <v>28</v>
      </c>
      <c r="N138" s="29" t="s">
        <v>185</v>
      </c>
      <c r="O138" s="29" t="s">
        <v>40</v>
      </c>
      <c r="P138" s="29" t="s">
        <v>499</v>
      </c>
      <c r="Q138" s="29" t="s">
        <v>492</v>
      </c>
      <c r="R138" s="29" t="s">
        <v>14</v>
      </c>
      <c r="S138" s="29" t="s">
        <v>14</v>
      </c>
      <c r="T138" s="32" t="s">
        <v>14</v>
      </c>
      <c r="U138" s="2"/>
      <c r="V138" s="28" t="str">
        <f t="shared" si="45"/>
        <v>Barkovskii</v>
      </c>
      <c r="W138" s="28" t="str">
        <f t="shared" si="46"/>
        <v>Andrei</v>
      </c>
    </row>
    <row r="139" spans="1:23" ht="12">
      <c r="A139" s="2">
        <f t="shared" si="44"/>
        <v>1</v>
      </c>
      <c r="B139" s="30" t="s">
        <v>126</v>
      </c>
      <c r="C139" s="29" t="s">
        <v>145</v>
      </c>
      <c r="D139" s="29" t="s">
        <v>146</v>
      </c>
      <c r="E139" s="29" t="s">
        <v>297</v>
      </c>
      <c r="F139" s="29" t="s">
        <v>492</v>
      </c>
      <c r="G139" s="29" t="s">
        <v>244</v>
      </c>
      <c r="H139" s="29"/>
      <c r="I139" s="29" t="s">
        <v>263</v>
      </c>
      <c r="J139" s="31"/>
      <c r="K139" s="29"/>
      <c r="L139" s="29" t="s">
        <v>185</v>
      </c>
      <c r="M139" s="29" t="s">
        <v>499</v>
      </c>
      <c r="N139" s="29" t="s">
        <v>492</v>
      </c>
      <c r="O139" s="29" t="s">
        <v>40</v>
      </c>
      <c r="P139" s="29" t="s">
        <v>28</v>
      </c>
      <c r="Q139" s="29" t="s">
        <v>325</v>
      </c>
      <c r="R139" s="29" t="s">
        <v>14</v>
      </c>
      <c r="S139" s="29" t="s">
        <v>14</v>
      </c>
      <c r="T139" s="29" t="s">
        <v>14</v>
      </c>
      <c r="U139" s="2"/>
      <c r="V139" s="28" t="str">
        <f t="shared" si="45"/>
        <v>Brown</v>
      </c>
      <c r="W139" s="28" t="str">
        <f t="shared" si="46"/>
        <v>Ryan</v>
      </c>
    </row>
    <row r="140" spans="1:23" ht="12">
      <c r="A140" s="2">
        <f t="shared" si="44"/>
        <v>1</v>
      </c>
      <c r="B140" s="29" t="s">
        <v>127</v>
      </c>
      <c r="C140" s="29" t="s">
        <v>147</v>
      </c>
      <c r="D140" s="29" t="s">
        <v>148</v>
      </c>
      <c r="E140" s="29" t="s">
        <v>297</v>
      </c>
      <c r="F140" s="29" t="s">
        <v>185</v>
      </c>
      <c r="G140" s="29" t="s">
        <v>244</v>
      </c>
      <c r="H140" s="29" t="s">
        <v>296</v>
      </c>
      <c r="I140" s="29" t="s">
        <v>264</v>
      </c>
      <c r="J140" s="31"/>
      <c r="K140" s="29"/>
      <c r="L140" s="29" t="s">
        <v>492</v>
      </c>
      <c r="M140" s="29" t="s">
        <v>28</v>
      </c>
      <c r="N140" s="29" t="s">
        <v>185</v>
      </c>
      <c r="O140" s="29" t="s">
        <v>499</v>
      </c>
      <c r="P140" s="29" t="s">
        <v>40</v>
      </c>
      <c r="Q140" s="29" t="s">
        <v>325</v>
      </c>
      <c r="R140" s="29" t="s">
        <v>14</v>
      </c>
      <c r="S140" s="29" t="s">
        <v>14</v>
      </c>
      <c r="T140" s="29" t="s">
        <v>14</v>
      </c>
      <c r="U140" s="2"/>
      <c r="V140" s="28" t="str">
        <f t="shared" si="45"/>
        <v>Buck Doude</v>
      </c>
      <c r="W140" s="28" t="str">
        <f t="shared" si="46"/>
        <v>Sara</v>
      </c>
    </row>
    <row r="141" spans="1:23" ht="12">
      <c r="A141" s="2">
        <f t="shared" si="44"/>
        <v>1</v>
      </c>
      <c r="B141" s="29" t="s">
        <v>128</v>
      </c>
      <c r="C141" s="29" t="s">
        <v>149</v>
      </c>
      <c r="D141" s="29" t="s">
        <v>150</v>
      </c>
      <c r="E141" s="29" t="s">
        <v>297</v>
      </c>
      <c r="F141" s="29" t="s">
        <v>40</v>
      </c>
      <c r="G141" s="29" t="s">
        <v>244</v>
      </c>
      <c r="H141" s="29"/>
      <c r="I141" s="29" t="s">
        <v>263</v>
      </c>
      <c r="J141" s="31"/>
      <c r="K141" s="29"/>
      <c r="L141" s="29" t="s">
        <v>40</v>
      </c>
      <c r="M141" s="29" t="s">
        <v>40</v>
      </c>
      <c r="N141" s="29" t="s">
        <v>40</v>
      </c>
      <c r="O141" s="29" t="s">
        <v>28</v>
      </c>
      <c r="P141" s="29" t="s">
        <v>28</v>
      </c>
      <c r="Q141" s="29" t="s">
        <v>28</v>
      </c>
      <c r="R141" s="29" t="s">
        <v>14</v>
      </c>
      <c r="S141" s="29" t="s">
        <v>14</v>
      </c>
      <c r="T141" s="29" t="s">
        <v>14</v>
      </c>
      <c r="U141" s="2"/>
      <c r="V141" s="28" t="str">
        <f t="shared" si="45"/>
        <v>Burt</v>
      </c>
      <c r="W141" s="28" t="str">
        <f t="shared" si="46"/>
        <v>Amy</v>
      </c>
    </row>
    <row r="142" spans="1:23" ht="12">
      <c r="A142" s="2">
        <f t="shared" si="44"/>
        <v>1</v>
      </c>
      <c r="B142" s="29" t="s">
        <v>129</v>
      </c>
      <c r="C142" s="29" t="s">
        <v>445</v>
      </c>
      <c r="D142" s="29" t="s">
        <v>446</v>
      </c>
      <c r="E142" s="29" t="s">
        <v>297</v>
      </c>
      <c r="F142" s="29" t="s">
        <v>185</v>
      </c>
      <c r="G142" s="29" t="s">
        <v>244</v>
      </c>
      <c r="H142" s="29"/>
      <c r="I142" s="29" t="s">
        <v>263</v>
      </c>
      <c r="J142" s="31"/>
      <c r="K142" s="29"/>
      <c r="L142" s="29" t="s">
        <v>185</v>
      </c>
      <c r="M142" s="29" t="s">
        <v>28</v>
      </c>
      <c r="N142" s="29" t="s">
        <v>40</v>
      </c>
      <c r="O142" s="29" t="s">
        <v>492</v>
      </c>
      <c r="P142" s="29" t="s">
        <v>499</v>
      </c>
      <c r="Q142" s="29" t="s">
        <v>325</v>
      </c>
      <c r="R142" s="29" t="s">
        <v>14</v>
      </c>
      <c r="S142" s="29" t="s">
        <v>14</v>
      </c>
      <c r="T142" s="29" t="s">
        <v>14</v>
      </c>
      <c r="U142" s="2"/>
      <c r="V142" s="28" t="str">
        <f t="shared" si="45"/>
        <v>Czogalla</v>
      </c>
      <c r="W142" s="28" t="str">
        <f t="shared" si="46"/>
        <v>Beate</v>
      </c>
    </row>
    <row r="143" spans="1:23" ht="12">
      <c r="A143" s="2">
        <f aca="true" t="shared" si="47" ref="A143:A173">COUNTIF(A$24:A$108,B143)</f>
        <v>1</v>
      </c>
      <c r="B143" s="29" t="s">
        <v>130</v>
      </c>
      <c r="C143" s="29" t="s">
        <v>170</v>
      </c>
      <c r="D143" s="29" t="s">
        <v>171</v>
      </c>
      <c r="E143" s="29" t="s">
        <v>297</v>
      </c>
      <c r="F143" s="29" t="s">
        <v>185</v>
      </c>
      <c r="G143" s="29" t="s">
        <v>244</v>
      </c>
      <c r="H143" s="29"/>
      <c r="I143" s="29" t="s">
        <v>263</v>
      </c>
      <c r="J143" s="31"/>
      <c r="K143" s="29"/>
      <c r="L143" s="29" t="s">
        <v>172</v>
      </c>
      <c r="M143" s="29" t="s">
        <v>492</v>
      </c>
      <c r="N143" s="29" t="s">
        <v>173</v>
      </c>
      <c r="O143" s="29" t="s">
        <v>40</v>
      </c>
      <c r="P143" s="29" t="s">
        <v>40</v>
      </c>
      <c r="Q143" s="29" t="s">
        <v>325</v>
      </c>
      <c r="R143" s="29" t="s">
        <v>14</v>
      </c>
      <c r="S143" s="29" t="s">
        <v>14</v>
      </c>
      <c r="T143" s="29" t="s">
        <v>14</v>
      </c>
      <c r="U143" s="2"/>
      <c r="V143" s="28" t="str">
        <f t="shared" si="45"/>
        <v>Gleason</v>
      </c>
      <c r="W143" s="28" t="str">
        <f t="shared" si="46"/>
        <v>Mike</v>
      </c>
    </row>
    <row r="144" spans="1:23" ht="12">
      <c r="A144" s="2">
        <f t="shared" si="47"/>
        <v>1</v>
      </c>
      <c r="B144" s="29" t="s">
        <v>55</v>
      </c>
      <c r="C144" s="30" t="s">
        <v>235</v>
      </c>
      <c r="D144" s="30" t="s">
        <v>234</v>
      </c>
      <c r="E144" s="29" t="s">
        <v>297</v>
      </c>
      <c r="F144" s="30" t="s">
        <v>185</v>
      </c>
      <c r="G144" s="30" t="s">
        <v>244</v>
      </c>
      <c r="H144" s="30"/>
      <c r="I144" s="29" t="s">
        <v>338</v>
      </c>
      <c r="J144" s="31"/>
      <c r="K144" s="30"/>
      <c r="L144" s="29" t="s">
        <v>185</v>
      </c>
      <c r="M144" s="29" t="s">
        <v>28</v>
      </c>
      <c r="N144" s="29" t="s">
        <v>492</v>
      </c>
      <c r="O144" s="29" t="s">
        <v>325</v>
      </c>
      <c r="P144" s="29" t="s">
        <v>40</v>
      </c>
      <c r="Q144" s="29" t="s">
        <v>499</v>
      </c>
      <c r="R144" s="29" t="s">
        <v>14</v>
      </c>
      <c r="S144" s="29" t="s">
        <v>14</v>
      </c>
      <c r="T144" s="30" t="s">
        <v>14</v>
      </c>
      <c r="U144" s="2"/>
      <c r="V144" s="28" t="str">
        <f t="shared" si="45"/>
        <v>Flory</v>
      </c>
      <c r="W144" s="28" t="str">
        <f t="shared" si="46"/>
        <v>Jennifer</v>
      </c>
    </row>
    <row r="145" spans="1:23" ht="12">
      <c r="A145" s="2">
        <f t="shared" si="47"/>
        <v>1</v>
      </c>
      <c r="B145" s="30" t="s">
        <v>56</v>
      </c>
      <c r="C145" s="29" t="s">
        <v>447</v>
      </c>
      <c r="D145" s="29" t="s">
        <v>207</v>
      </c>
      <c r="E145" s="29" t="s">
        <v>297</v>
      </c>
      <c r="F145" s="29" t="s">
        <v>185</v>
      </c>
      <c r="G145" s="29" t="s">
        <v>244</v>
      </c>
      <c r="H145" s="29"/>
      <c r="I145" s="29" t="s">
        <v>263</v>
      </c>
      <c r="J145" s="31"/>
      <c r="K145" s="29"/>
      <c r="L145" s="29" t="s">
        <v>325</v>
      </c>
      <c r="M145" s="29" t="s">
        <v>499</v>
      </c>
      <c r="N145" s="29" t="s">
        <v>185</v>
      </c>
      <c r="O145" s="29" t="s">
        <v>28</v>
      </c>
      <c r="P145" s="29" t="s">
        <v>40</v>
      </c>
      <c r="Q145" s="29" t="s">
        <v>492</v>
      </c>
      <c r="R145" s="29" t="s">
        <v>14</v>
      </c>
      <c r="S145" s="29" t="s">
        <v>21</v>
      </c>
      <c r="T145" s="29" t="s">
        <v>21</v>
      </c>
      <c r="U145" s="2"/>
      <c r="V145" s="28" t="str">
        <f t="shared" si="45"/>
        <v>McGill</v>
      </c>
      <c r="W145" s="28" t="str">
        <f t="shared" si="46"/>
        <v>Ken </v>
      </c>
    </row>
    <row r="146" spans="1:23" ht="12">
      <c r="A146" s="2">
        <f t="shared" si="47"/>
        <v>1</v>
      </c>
      <c r="B146" s="29" t="s">
        <v>57</v>
      </c>
      <c r="C146" s="30" t="s">
        <v>208</v>
      </c>
      <c r="D146" s="30" t="s">
        <v>209</v>
      </c>
      <c r="E146" s="29" t="s">
        <v>297</v>
      </c>
      <c r="F146" s="30" t="s">
        <v>492</v>
      </c>
      <c r="G146" s="30" t="s">
        <v>244</v>
      </c>
      <c r="H146" s="30"/>
      <c r="I146" s="29" t="s">
        <v>264</v>
      </c>
      <c r="J146" s="31"/>
      <c r="K146" s="30"/>
      <c r="L146" s="29" t="s">
        <v>492</v>
      </c>
      <c r="M146" s="29" t="s">
        <v>492</v>
      </c>
      <c r="N146" s="29" t="s">
        <v>499</v>
      </c>
      <c r="O146" s="29" t="s">
        <v>499</v>
      </c>
      <c r="P146" s="29" t="s">
        <v>40</v>
      </c>
      <c r="Q146" s="29" t="s">
        <v>40</v>
      </c>
      <c r="R146" s="29" t="s">
        <v>14</v>
      </c>
      <c r="S146" s="29" t="s">
        <v>14</v>
      </c>
      <c r="T146" s="29" t="s">
        <v>14</v>
      </c>
      <c r="U146" s="2"/>
      <c r="V146" s="28" t="str">
        <f t="shared" si="45"/>
        <v>McGinley</v>
      </c>
      <c r="W146" s="28" t="str">
        <f t="shared" si="46"/>
        <v>Macon</v>
      </c>
    </row>
    <row r="147" spans="1:23" ht="12">
      <c r="A147" s="2">
        <f t="shared" si="47"/>
        <v>1</v>
      </c>
      <c r="B147" s="30" t="s">
        <v>131</v>
      </c>
      <c r="C147" s="29" t="s">
        <v>210</v>
      </c>
      <c r="D147" s="29" t="s">
        <v>211</v>
      </c>
      <c r="E147" s="29" t="s">
        <v>297</v>
      </c>
      <c r="F147" s="29"/>
      <c r="G147" s="29" t="s">
        <v>244</v>
      </c>
      <c r="H147" s="29"/>
      <c r="I147" s="29" t="s">
        <v>338</v>
      </c>
      <c r="J147" s="31"/>
      <c r="K147" s="29"/>
      <c r="L147" s="29" t="s">
        <v>28</v>
      </c>
      <c r="M147" s="29" t="s">
        <v>185</v>
      </c>
      <c r="N147" s="29" t="s">
        <v>40</v>
      </c>
      <c r="O147" s="29" t="s">
        <v>492</v>
      </c>
      <c r="P147" s="29" t="s">
        <v>223</v>
      </c>
      <c r="Q147" s="29" t="s">
        <v>499</v>
      </c>
      <c r="R147" s="29" t="s">
        <v>14</v>
      </c>
      <c r="S147" s="29" t="s">
        <v>14</v>
      </c>
      <c r="T147" s="29" t="s">
        <v>14</v>
      </c>
      <c r="U147" s="2"/>
      <c r="V147" s="28" t="str">
        <f t="shared" si="45"/>
        <v>Mshana</v>
      </c>
      <c r="W147" s="28" t="str">
        <f t="shared" si="46"/>
        <v>Fadhili </v>
      </c>
    </row>
    <row r="148" spans="1:23" ht="12">
      <c r="A148" s="2">
        <f t="shared" si="47"/>
        <v>1</v>
      </c>
      <c r="B148" s="29" t="s">
        <v>132</v>
      </c>
      <c r="C148" s="29" t="s">
        <v>212</v>
      </c>
      <c r="D148" s="29" t="s">
        <v>213</v>
      </c>
      <c r="E148" s="29" t="s">
        <v>297</v>
      </c>
      <c r="F148" s="29" t="s">
        <v>40</v>
      </c>
      <c r="G148" s="29" t="s">
        <v>244</v>
      </c>
      <c r="H148" s="29" t="s">
        <v>296</v>
      </c>
      <c r="I148" s="29" t="s">
        <v>264</v>
      </c>
      <c r="J148" s="31"/>
      <c r="K148" s="29"/>
      <c r="L148" s="29" t="s">
        <v>40</v>
      </c>
      <c r="M148" s="29" t="s">
        <v>28</v>
      </c>
      <c r="N148" s="29" t="s">
        <v>185</v>
      </c>
      <c r="O148" s="29" t="s">
        <v>499</v>
      </c>
      <c r="P148" s="29" t="s">
        <v>325</v>
      </c>
      <c r="Q148" s="29" t="s">
        <v>492</v>
      </c>
      <c r="R148" s="29" t="s">
        <v>14</v>
      </c>
      <c r="S148" s="29" t="s">
        <v>14</v>
      </c>
      <c r="T148" s="29" t="s">
        <v>14</v>
      </c>
      <c r="U148" s="2"/>
      <c r="V148" s="28" t="str">
        <f t="shared" si="45"/>
        <v>Risch</v>
      </c>
      <c r="W148" s="28" t="str">
        <f t="shared" si="46"/>
        <v>William</v>
      </c>
    </row>
    <row r="149" spans="1:23" ht="12">
      <c r="A149" s="2">
        <f t="shared" si="47"/>
        <v>1</v>
      </c>
      <c r="B149" s="29" t="s">
        <v>133</v>
      </c>
      <c r="C149" s="29" t="s">
        <v>214</v>
      </c>
      <c r="D149" s="29" t="s">
        <v>98</v>
      </c>
      <c r="E149" s="29" t="s">
        <v>297</v>
      </c>
      <c r="F149" s="29" t="s">
        <v>28</v>
      </c>
      <c r="G149" s="29" t="s">
        <v>244</v>
      </c>
      <c r="H149" s="29" t="s">
        <v>26</v>
      </c>
      <c r="I149" s="29" t="s">
        <v>263</v>
      </c>
      <c r="J149" s="31"/>
      <c r="K149" s="29"/>
      <c r="L149" s="29" t="s">
        <v>28</v>
      </c>
      <c r="M149" s="29" t="s">
        <v>28</v>
      </c>
      <c r="N149" s="29" t="s">
        <v>28</v>
      </c>
      <c r="O149" s="29" t="s">
        <v>28</v>
      </c>
      <c r="P149" s="29" t="s">
        <v>28</v>
      </c>
      <c r="Q149" s="29" t="s">
        <v>28</v>
      </c>
      <c r="R149" s="29" t="s">
        <v>14</v>
      </c>
      <c r="S149" s="29" t="s">
        <v>14</v>
      </c>
      <c r="T149" s="29" t="s">
        <v>14</v>
      </c>
      <c r="U149" s="2"/>
      <c r="V149" s="28" t="str">
        <f t="shared" si="45"/>
        <v>Rose</v>
      </c>
      <c r="W149" s="28" t="str">
        <f t="shared" si="46"/>
        <v>Mike</v>
      </c>
    </row>
    <row r="150" spans="1:23" ht="12">
      <c r="A150" s="2">
        <f t="shared" si="47"/>
        <v>1</v>
      </c>
      <c r="B150" s="29" t="s">
        <v>394</v>
      </c>
      <c r="C150" s="30" t="s">
        <v>215</v>
      </c>
      <c r="D150" s="30" t="s">
        <v>216</v>
      </c>
      <c r="E150" s="29" t="s">
        <v>297</v>
      </c>
      <c r="F150" s="30" t="s">
        <v>325</v>
      </c>
      <c r="G150" s="30" t="s">
        <v>244</v>
      </c>
      <c r="H150" s="30"/>
      <c r="I150" s="29" t="s">
        <v>338</v>
      </c>
      <c r="J150" s="31"/>
      <c r="K150" s="30"/>
      <c r="L150" s="29" t="s">
        <v>28</v>
      </c>
      <c r="M150" s="29" t="s">
        <v>28</v>
      </c>
      <c r="N150" s="29" t="s">
        <v>28</v>
      </c>
      <c r="O150" s="29" t="s">
        <v>325</v>
      </c>
      <c r="P150" s="29" t="s">
        <v>325</v>
      </c>
      <c r="Q150" s="29" t="s">
        <v>325</v>
      </c>
      <c r="R150" s="29" t="s">
        <v>21</v>
      </c>
      <c r="S150" s="29" t="s">
        <v>21</v>
      </c>
      <c r="T150" s="30" t="s">
        <v>21</v>
      </c>
      <c r="U150" s="2"/>
      <c r="V150" s="28" t="str">
        <f t="shared" si="45"/>
        <v>Turner</v>
      </c>
      <c r="W150" s="28" t="str">
        <f t="shared" si="46"/>
        <v>Craig</v>
      </c>
    </row>
    <row r="151" spans="1:23" ht="12">
      <c r="A151" s="2">
        <f t="shared" si="47"/>
        <v>1</v>
      </c>
      <c r="B151" s="29" t="s">
        <v>395</v>
      </c>
      <c r="C151" s="30" t="s">
        <v>217</v>
      </c>
      <c r="D151" s="30" t="s">
        <v>218</v>
      </c>
      <c r="E151" s="29" t="s">
        <v>297</v>
      </c>
      <c r="F151" s="30"/>
      <c r="G151" s="30" t="s">
        <v>244</v>
      </c>
      <c r="H151" s="30"/>
      <c r="I151" s="29" t="s">
        <v>264</v>
      </c>
      <c r="J151" s="31"/>
      <c r="K151" s="30"/>
      <c r="L151" s="29" t="s">
        <v>185</v>
      </c>
      <c r="M151" s="29" t="s">
        <v>28</v>
      </c>
      <c r="N151" s="29" t="s">
        <v>499</v>
      </c>
      <c r="O151" s="29" t="s">
        <v>325</v>
      </c>
      <c r="P151" s="29" t="s">
        <v>492</v>
      </c>
      <c r="Q151" s="29" t="s">
        <v>40</v>
      </c>
      <c r="R151" s="29" t="s">
        <v>14</v>
      </c>
      <c r="S151" s="29" t="s">
        <v>14</v>
      </c>
      <c r="T151" s="30" t="s">
        <v>14</v>
      </c>
      <c r="U151" s="2"/>
      <c r="V151" s="28" t="str">
        <f t="shared" si="45"/>
        <v>Ubah</v>
      </c>
      <c r="W151" s="28" t="str">
        <f t="shared" si="46"/>
        <v>Charles</v>
      </c>
    </row>
    <row r="152" spans="1:23" ht="12">
      <c r="A152" s="2">
        <f t="shared" si="47"/>
        <v>1</v>
      </c>
      <c r="B152" s="29" t="s">
        <v>396</v>
      </c>
      <c r="C152" s="29" t="s">
        <v>219</v>
      </c>
      <c r="D152" s="29" t="s">
        <v>220</v>
      </c>
      <c r="E152" s="29" t="s">
        <v>297</v>
      </c>
      <c r="F152" s="29" t="s">
        <v>40</v>
      </c>
      <c r="G152" s="29" t="s">
        <v>244</v>
      </c>
      <c r="H152" s="29"/>
      <c r="I152" s="29" t="s">
        <v>263</v>
      </c>
      <c r="J152" s="31"/>
      <c r="K152" s="29"/>
      <c r="L152" s="29" t="s">
        <v>185</v>
      </c>
      <c r="M152" s="29" t="s">
        <v>40</v>
      </c>
      <c r="N152" s="29" t="s">
        <v>28</v>
      </c>
      <c r="O152" s="29" t="s">
        <v>325</v>
      </c>
      <c r="P152" s="29" t="s">
        <v>492</v>
      </c>
      <c r="Q152" s="29" t="s">
        <v>499</v>
      </c>
      <c r="R152" s="29" t="s">
        <v>14</v>
      </c>
      <c r="S152" s="29" t="s">
        <v>14</v>
      </c>
      <c r="T152" s="29" t="s">
        <v>14</v>
      </c>
      <c r="U152" s="2"/>
      <c r="V152" s="28" t="str">
        <f t="shared" si="45"/>
        <v>Viau</v>
      </c>
      <c r="W152" s="28" t="str">
        <f t="shared" si="46"/>
        <v>Robert</v>
      </c>
    </row>
    <row r="153" spans="1:23" ht="12">
      <c r="A153" s="2">
        <f t="shared" si="47"/>
        <v>1</v>
      </c>
      <c r="B153" s="29" t="s">
        <v>397</v>
      </c>
      <c r="C153" s="29" t="s">
        <v>221</v>
      </c>
      <c r="D153" s="29" t="s">
        <v>222</v>
      </c>
      <c r="E153" s="29" t="s">
        <v>297</v>
      </c>
      <c r="F153" s="29" t="s">
        <v>40</v>
      </c>
      <c r="G153" s="29" t="s">
        <v>244</v>
      </c>
      <c r="H153" s="29"/>
      <c r="I153" s="29" t="s">
        <v>263</v>
      </c>
      <c r="J153" s="31"/>
      <c r="K153" s="29"/>
      <c r="L153" s="29" t="s">
        <v>499</v>
      </c>
      <c r="M153" s="29" t="s">
        <v>40</v>
      </c>
      <c r="N153" s="29" t="s">
        <v>492</v>
      </c>
      <c r="O153" s="29" t="s">
        <v>499</v>
      </c>
      <c r="P153" s="29" t="s">
        <v>40</v>
      </c>
      <c r="Q153" s="29" t="s">
        <v>492</v>
      </c>
      <c r="R153" s="29" t="s">
        <v>14</v>
      </c>
      <c r="S153" s="29" t="s">
        <v>14</v>
      </c>
      <c r="T153" s="29" t="s">
        <v>14</v>
      </c>
      <c r="U153" s="2"/>
      <c r="V153" s="28" t="str">
        <f t="shared" si="45"/>
        <v>Wilkinson, Jr.</v>
      </c>
      <c r="W153" s="28" t="str">
        <f t="shared" si="46"/>
        <v>Clif</v>
      </c>
    </row>
    <row r="154" spans="1:23" ht="12">
      <c r="A154" s="2">
        <f t="shared" si="47"/>
        <v>1</v>
      </c>
      <c r="B154" s="30" t="s">
        <v>398</v>
      </c>
      <c r="C154" s="35" t="s">
        <v>408</v>
      </c>
      <c r="D154" s="35" t="s">
        <v>102</v>
      </c>
      <c r="E154" s="35" t="s">
        <v>305</v>
      </c>
      <c r="F154" s="30" t="s">
        <v>301</v>
      </c>
      <c r="G154" s="1" t="s">
        <v>314</v>
      </c>
      <c r="I154" s="1" t="s">
        <v>263</v>
      </c>
      <c r="J154" s="31"/>
      <c r="L154" s="1" t="s">
        <v>499</v>
      </c>
      <c r="O154" s="30"/>
      <c r="P154" s="30"/>
      <c r="Q154" s="30"/>
      <c r="R154" s="30"/>
      <c r="S154" s="30"/>
      <c r="T154" s="30"/>
      <c r="U154" s="2" t="s">
        <v>499</v>
      </c>
      <c r="V154" s="28" t="str">
        <f aca="true" t="shared" si="48" ref="V154:V173">IF(C154&gt;0,C154,"tbd")</f>
        <v>Windish</v>
      </c>
      <c r="W154" s="28" t="str">
        <f aca="true" t="shared" si="49" ref="W154:W173">IF(D154&gt;0,D154,"tbd")</f>
        <v>Joe</v>
      </c>
    </row>
    <row r="155" spans="1:23" ht="12">
      <c r="A155" s="2">
        <f t="shared" si="47"/>
        <v>1</v>
      </c>
      <c r="B155" s="30" t="s">
        <v>399</v>
      </c>
      <c r="C155" s="35" t="s">
        <v>409</v>
      </c>
      <c r="D155" s="35" t="s">
        <v>410</v>
      </c>
      <c r="E155" s="35" t="s">
        <v>305</v>
      </c>
      <c r="F155" s="30"/>
      <c r="G155" s="1" t="s">
        <v>314</v>
      </c>
      <c r="I155" s="1" t="s">
        <v>263</v>
      </c>
      <c r="J155" s="31"/>
      <c r="L155" s="1" t="s">
        <v>499</v>
      </c>
      <c r="O155" s="30"/>
      <c r="P155" s="30"/>
      <c r="Q155" s="30"/>
      <c r="R155" s="30"/>
      <c r="S155" s="30"/>
      <c r="T155" s="30"/>
      <c r="U155" s="2" t="s">
        <v>499</v>
      </c>
      <c r="V155" s="28" t="str">
        <f t="shared" si="48"/>
        <v>Weston</v>
      </c>
      <c r="W155" s="28" t="str">
        <f t="shared" si="49"/>
        <v>Erin</v>
      </c>
    </row>
    <row r="156" spans="1:23" ht="12">
      <c r="A156" s="2">
        <f t="shared" si="47"/>
        <v>1</v>
      </c>
      <c r="B156" s="30" t="s">
        <v>137</v>
      </c>
      <c r="C156" s="35" t="s">
        <v>273</v>
      </c>
      <c r="D156" s="35" t="s">
        <v>247</v>
      </c>
      <c r="E156" s="35" t="s">
        <v>305</v>
      </c>
      <c r="F156" s="30"/>
      <c r="G156" s="1" t="s">
        <v>314</v>
      </c>
      <c r="I156" s="1" t="s">
        <v>263</v>
      </c>
      <c r="J156" s="31"/>
      <c r="L156" s="1" t="s">
        <v>499</v>
      </c>
      <c r="O156" s="30"/>
      <c r="P156" s="30"/>
      <c r="Q156" s="30"/>
      <c r="R156" s="30"/>
      <c r="S156" s="30"/>
      <c r="T156" s="30"/>
      <c r="U156" s="2" t="s">
        <v>499</v>
      </c>
      <c r="V156" s="28" t="str">
        <f t="shared" si="48"/>
        <v>Havey</v>
      </c>
      <c r="W156" s="28" t="str">
        <f t="shared" si="49"/>
        <v>Liz</v>
      </c>
    </row>
    <row r="157" spans="1:23" ht="12">
      <c r="A157" s="2">
        <f t="shared" si="47"/>
        <v>1</v>
      </c>
      <c r="B157" s="30" t="s">
        <v>134</v>
      </c>
      <c r="C157" s="35" t="s">
        <v>411</v>
      </c>
      <c r="D157" s="35" t="s">
        <v>412</v>
      </c>
      <c r="E157" s="35" t="s">
        <v>305</v>
      </c>
      <c r="F157" s="30"/>
      <c r="G157" s="1" t="s">
        <v>314</v>
      </c>
      <c r="I157" s="1" t="s">
        <v>263</v>
      </c>
      <c r="J157" s="31"/>
      <c r="L157" s="1" t="s">
        <v>492</v>
      </c>
      <c r="O157" s="30"/>
      <c r="P157" s="30"/>
      <c r="Q157" s="30"/>
      <c r="R157" s="30"/>
      <c r="S157" s="30"/>
      <c r="T157" s="30"/>
      <c r="U157" s="2" t="s">
        <v>492</v>
      </c>
      <c r="V157" s="28" t="str">
        <f t="shared" si="48"/>
        <v>Maraziti</v>
      </c>
      <c r="W157" s="28" t="str">
        <f t="shared" si="49"/>
        <v>Jen</v>
      </c>
    </row>
    <row r="158" spans="1:23" ht="12">
      <c r="A158" s="2">
        <f t="shared" si="47"/>
        <v>1</v>
      </c>
      <c r="B158" s="30" t="s">
        <v>135</v>
      </c>
      <c r="C158" s="1" t="s">
        <v>422</v>
      </c>
      <c r="D158" s="1" t="s">
        <v>438</v>
      </c>
      <c r="E158" s="35" t="s">
        <v>305</v>
      </c>
      <c r="F158" s="30"/>
      <c r="G158" s="1" t="s">
        <v>304</v>
      </c>
      <c r="I158" s="1" t="s">
        <v>263</v>
      </c>
      <c r="J158" s="31"/>
      <c r="L158" s="1" t="s">
        <v>492</v>
      </c>
      <c r="O158" s="30"/>
      <c r="P158" s="30"/>
      <c r="Q158" s="30"/>
      <c r="R158" s="30"/>
      <c r="S158" s="30"/>
      <c r="T158" s="30"/>
      <c r="U158" s="2" t="s">
        <v>492</v>
      </c>
      <c r="V158" s="28" t="str">
        <f>IF(C166&gt;0,C166,"tbd")</f>
        <v>McLaughlin</v>
      </c>
      <c r="W158" s="28" t="str">
        <f>IF(D166&gt;0,D166,"tbd")</f>
        <v>David</v>
      </c>
    </row>
    <row r="159" spans="1:23" ht="12">
      <c r="A159" s="2">
        <f t="shared" si="47"/>
        <v>1</v>
      </c>
      <c r="B159" s="30" t="s">
        <v>136</v>
      </c>
      <c r="C159" s="1" t="s">
        <v>448</v>
      </c>
      <c r="D159" s="1" t="s">
        <v>444</v>
      </c>
      <c r="E159" s="35" t="s">
        <v>305</v>
      </c>
      <c r="F159" s="30" t="s">
        <v>492</v>
      </c>
      <c r="G159" s="1" t="s">
        <v>304</v>
      </c>
      <c r="I159" s="1" t="s">
        <v>263</v>
      </c>
      <c r="J159" s="31"/>
      <c r="L159" s="1" t="s">
        <v>492</v>
      </c>
      <c r="O159" s="30"/>
      <c r="P159" s="30"/>
      <c r="Q159" s="30"/>
      <c r="R159" s="30"/>
      <c r="S159" s="30"/>
      <c r="T159" s="30"/>
      <c r="U159" s="2" t="s">
        <v>492</v>
      </c>
      <c r="V159" s="28" t="str">
        <f t="shared" si="48"/>
        <v>Mullins</v>
      </c>
      <c r="W159" s="28" t="str">
        <f t="shared" si="49"/>
        <v>Zach</v>
      </c>
    </row>
    <row r="160" spans="1:23" ht="12">
      <c r="A160" s="2">
        <f t="shared" si="47"/>
        <v>1</v>
      </c>
      <c r="B160" s="30" t="s">
        <v>330</v>
      </c>
      <c r="C160" s="35" t="s">
        <v>331</v>
      </c>
      <c r="D160" s="35" t="s">
        <v>332</v>
      </c>
      <c r="E160" s="35" t="s">
        <v>305</v>
      </c>
      <c r="F160" s="30"/>
      <c r="G160" s="1" t="s">
        <v>333</v>
      </c>
      <c r="I160" s="1" t="s">
        <v>11</v>
      </c>
      <c r="J160" s="31"/>
      <c r="L160" s="1" t="s">
        <v>325</v>
      </c>
      <c r="M160" s="24" t="s">
        <v>140</v>
      </c>
      <c r="O160" s="30"/>
      <c r="P160" s="30"/>
      <c r="Q160" s="30"/>
      <c r="R160" s="30"/>
      <c r="S160" s="30"/>
      <c r="T160" s="30"/>
      <c r="U160" s="2" t="s">
        <v>325</v>
      </c>
      <c r="V160" s="28" t="str">
        <f t="shared" si="48"/>
        <v>Jordan</v>
      </c>
      <c r="W160" s="28" t="str">
        <f t="shared" si="49"/>
        <v>Sandra</v>
      </c>
    </row>
    <row r="161" spans="1:23" s="5" customFormat="1" ht="12">
      <c r="A161" s="6">
        <f t="shared" si="47"/>
        <v>1</v>
      </c>
      <c r="B161" s="5" t="s">
        <v>348</v>
      </c>
      <c r="C161" s="37" t="s">
        <v>335</v>
      </c>
      <c r="D161" s="37" t="s">
        <v>334</v>
      </c>
      <c r="E161" s="37" t="s">
        <v>138</v>
      </c>
      <c r="F161" s="33"/>
      <c r="G161" s="5" t="s">
        <v>3</v>
      </c>
      <c r="I161" s="5" t="s">
        <v>362</v>
      </c>
      <c r="J161" s="31"/>
      <c r="L161" s="5" t="s">
        <v>185</v>
      </c>
      <c r="O161" s="33"/>
      <c r="P161" s="33"/>
      <c r="R161" s="33"/>
      <c r="S161" s="33"/>
      <c r="T161" s="33"/>
      <c r="U161" s="6" t="s">
        <v>185</v>
      </c>
      <c r="V161" s="38" t="str">
        <f t="shared" si="48"/>
        <v>Desig-APC</v>
      </c>
      <c r="W161" s="38" t="str">
        <f t="shared" si="49"/>
        <v>CAO</v>
      </c>
    </row>
    <row r="162" spans="1:23" s="5" customFormat="1" ht="12">
      <c r="A162" s="6">
        <f t="shared" si="47"/>
        <v>1</v>
      </c>
      <c r="B162" s="5" t="s">
        <v>349</v>
      </c>
      <c r="C162" s="37" t="s">
        <v>336</v>
      </c>
      <c r="D162" s="37" t="s">
        <v>334</v>
      </c>
      <c r="E162" s="37" t="s">
        <v>138</v>
      </c>
      <c r="F162" s="33"/>
      <c r="G162" s="5" t="s">
        <v>3</v>
      </c>
      <c r="I162" s="5" t="s">
        <v>362</v>
      </c>
      <c r="J162" s="31"/>
      <c r="L162" s="5" t="s">
        <v>40</v>
      </c>
      <c r="O162" s="33"/>
      <c r="P162" s="33"/>
      <c r="R162" s="33"/>
      <c r="S162" s="33"/>
      <c r="T162" s="33"/>
      <c r="U162" s="6" t="s">
        <v>40</v>
      </c>
      <c r="V162" s="38" t="str">
        <f t="shared" si="48"/>
        <v>Desig-CAPC</v>
      </c>
      <c r="W162" s="38" t="str">
        <f t="shared" si="49"/>
        <v>CAO</v>
      </c>
    </row>
    <row r="163" spans="1:23" s="5" customFormat="1" ht="12">
      <c r="A163" s="6">
        <f t="shared" si="47"/>
        <v>1</v>
      </c>
      <c r="B163" s="5" t="s">
        <v>368</v>
      </c>
      <c r="C163" s="37" t="s">
        <v>337</v>
      </c>
      <c r="D163" s="37" t="s">
        <v>334</v>
      </c>
      <c r="E163" s="37" t="s">
        <v>138</v>
      </c>
      <c r="F163" s="33"/>
      <c r="G163" s="5" t="s">
        <v>3</v>
      </c>
      <c r="I163" s="5" t="s">
        <v>362</v>
      </c>
      <c r="J163" s="31"/>
      <c r="L163" s="5" t="s">
        <v>28</v>
      </c>
      <c r="O163" s="33"/>
      <c r="P163" s="33"/>
      <c r="Q163" s="19"/>
      <c r="R163" s="33"/>
      <c r="S163" s="33"/>
      <c r="T163" s="33"/>
      <c r="U163" s="19" t="s">
        <v>28</v>
      </c>
      <c r="V163" s="38" t="str">
        <f t="shared" si="48"/>
        <v>Desig-FAPC</v>
      </c>
      <c r="W163" s="38" t="str">
        <f t="shared" si="49"/>
        <v>CAO</v>
      </c>
    </row>
    <row r="164" spans="1:23" s="5" customFormat="1" ht="12">
      <c r="A164" s="6">
        <f t="shared" si="47"/>
        <v>1</v>
      </c>
      <c r="B164" s="5" t="s">
        <v>369</v>
      </c>
      <c r="C164" s="37" t="s">
        <v>423</v>
      </c>
      <c r="D164" s="37" t="s">
        <v>424</v>
      </c>
      <c r="E164" s="37" t="s">
        <v>138</v>
      </c>
      <c r="F164" s="33" t="s">
        <v>492</v>
      </c>
      <c r="G164" s="5" t="s">
        <v>4</v>
      </c>
      <c r="I164" s="5" t="s">
        <v>362</v>
      </c>
      <c r="J164" s="31"/>
      <c r="L164" s="5" t="s">
        <v>492</v>
      </c>
      <c r="O164" s="33"/>
      <c r="P164" s="33"/>
      <c r="Q164" s="19"/>
      <c r="R164" s="33"/>
      <c r="S164" s="33"/>
      <c r="T164" s="33"/>
      <c r="U164" s="19" t="s">
        <v>492</v>
      </c>
      <c r="V164" s="38" t="str">
        <f t="shared" si="48"/>
        <v>Harshbarger</v>
      </c>
      <c r="W164" s="38" t="str">
        <f t="shared" si="49"/>
        <v>Bruce</v>
      </c>
    </row>
    <row r="165" spans="1:23" s="5" customFormat="1" ht="12">
      <c r="A165" s="6">
        <f t="shared" si="47"/>
        <v>1</v>
      </c>
      <c r="B165" s="5" t="s">
        <v>370</v>
      </c>
      <c r="C165" s="37" t="s">
        <v>425</v>
      </c>
      <c r="D165" s="37" t="s">
        <v>426</v>
      </c>
      <c r="E165" s="37" t="s">
        <v>138</v>
      </c>
      <c r="F165" s="33" t="s">
        <v>499</v>
      </c>
      <c r="G165" s="5" t="s">
        <v>329</v>
      </c>
      <c r="I165" s="5" t="s">
        <v>362</v>
      </c>
      <c r="J165" s="31"/>
      <c r="L165" s="5" t="s">
        <v>499</v>
      </c>
      <c r="O165" s="33"/>
      <c r="P165" s="33"/>
      <c r="Q165" s="19"/>
      <c r="R165" s="33"/>
      <c r="S165" s="33"/>
      <c r="T165" s="33"/>
      <c r="U165" s="19" t="s">
        <v>499</v>
      </c>
      <c r="V165" s="38" t="str">
        <f t="shared" si="48"/>
        <v>Shields</v>
      </c>
      <c r="W165" s="38" t="str">
        <f t="shared" si="49"/>
        <v>Pete</v>
      </c>
    </row>
    <row r="166" spans="1:23" s="5" customFormat="1" ht="12">
      <c r="A166" s="6">
        <f t="shared" si="47"/>
        <v>1</v>
      </c>
      <c r="B166" s="33" t="s">
        <v>371</v>
      </c>
      <c r="C166" s="41" t="s">
        <v>413</v>
      </c>
      <c r="D166" s="41" t="s">
        <v>414</v>
      </c>
      <c r="E166" s="37" t="s">
        <v>138</v>
      </c>
      <c r="F166" s="33"/>
      <c r="G166" s="33" t="s">
        <v>304</v>
      </c>
      <c r="H166" s="33"/>
      <c r="I166" s="33" t="s">
        <v>362</v>
      </c>
      <c r="J166" s="31"/>
      <c r="K166" s="33"/>
      <c r="L166" s="33" t="s">
        <v>492</v>
      </c>
      <c r="M166" s="33"/>
      <c r="N166" s="33"/>
      <c r="O166" s="33"/>
      <c r="P166" s="33"/>
      <c r="Q166" s="33"/>
      <c r="R166" s="33"/>
      <c r="S166" s="33"/>
      <c r="T166" s="33"/>
      <c r="U166" s="19" t="s">
        <v>492</v>
      </c>
      <c r="V166" s="38" t="e">
        <f>IF(#REF!&gt;0,#REF!,"tbd")</f>
        <v>#REF!</v>
      </c>
      <c r="W166" s="38" t="e">
        <f>IF(#REF!&gt;0,#REF!,"tbd")</f>
        <v>#REF!</v>
      </c>
    </row>
    <row r="167" spans="1:23" s="5" customFormat="1" ht="12">
      <c r="A167" s="6">
        <f t="shared" si="47"/>
        <v>1</v>
      </c>
      <c r="B167" s="33" t="s">
        <v>141</v>
      </c>
      <c r="C167" s="5" t="s">
        <v>417</v>
      </c>
      <c r="D167" s="5" t="s">
        <v>418</v>
      </c>
      <c r="E167" s="37" t="s">
        <v>138</v>
      </c>
      <c r="F167" s="33"/>
      <c r="G167" s="33" t="s">
        <v>304</v>
      </c>
      <c r="H167" s="33"/>
      <c r="I167" s="33" t="s">
        <v>362</v>
      </c>
      <c r="J167" s="31"/>
      <c r="K167" s="33"/>
      <c r="L167" s="33" t="s">
        <v>499</v>
      </c>
      <c r="M167" s="33"/>
      <c r="N167" s="33"/>
      <c r="O167" s="33"/>
      <c r="P167" s="33"/>
      <c r="Q167" s="33"/>
      <c r="R167" s="33"/>
      <c r="S167" s="33"/>
      <c r="T167" s="33"/>
      <c r="U167" s="19" t="s">
        <v>499</v>
      </c>
      <c r="V167" s="38" t="str">
        <f t="shared" si="48"/>
        <v>Sheppard</v>
      </c>
      <c r="W167" s="38" t="str">
        <f t="shared" si="49"/>
        <v>Ross</v>
      </c>
    </row>
    <row r="168" spans="1:23" s="5" customFormat="1" ht="12">
      <c r="A168" s="6">
        <f t="shared" si="47"/>
        <v>1</v>
      </c>
      <c r="B168" s="33" t="s">
        <v>142</v>
      </c>
      <c r="C168" s="5" t="s">
        <v>419</v>
      </c>
      <c r="D168" s="5" t="s">
        <v>234</v>
      </c>
      <c r="E168" s="37" t="s">
        <v>138</v>
      </c>
      <c r="F168" s="33"/>
      <c r="G168" s="33" t="s">
        <v>314</v>
      </c>
      <c r="H168" s="33"/>
      <c r="I168" s="33" t="s">
        <v>362</v>
      </c>
      <c r="J168" s="31"/>
      <c r="K168" s="33"/>
      <c r="L168" s="33" t="s">
        <v>492</v>
      </c>
      <c r="M168" s="33"/>
      <c r="N168" s="33"/>
      <c r="O168" s="33"/>
      <c r="P168" s="33"/>
      <c r="Q168" s="33"/>
      <c r="R168" s="33"/>
      <c r="S168" s="33"/>
      <c r="T168" s="33"/>
      <c r="U168" s="19" t="s">
        <v>492</v>
      </c>
      <c r="V168" s="38" t="str">
        <f t="shared" si="48"/>
        <v>Graham-Stephens</v>
      </c>
      <c r="W168" s="38" t="str">
        <f t="shared" si="49"/>
        <v>Jennifer</v>
      </c>
    </row>
    <row r="169" spans="1:23" s="5" customFormat="1" ht="12">
      <c r="A169" s="6">
        <f t="shared" si="47"/>
        <v>1</v>
      </c>
      <c r="B169" s="33" t="s">
        <v>143</v>
      </c>
      <c r="C169" s="5" t="s">
        <v>420</v>
      </c>
      <c r="D169" s="5" t="s">
        <v>421</v>
      </c>
      <c r="E169" s="37" t="s">
        <v>138</v>
      </c>
      <c r="F169" s="33"/>
      <c r="G169" s="33" t="s">
        <v>314</v>
      </c>
      <c r="H169" s="33"/>
      <c r="I169" s="33" t="s">
        <v>362</v>
      </c>
      <c r="J169" s="31"/>
      <c r="K169" s="33"/>
      <c r="L169" s="33" t="s">
        <v>499</v>
      </c>
      <c r="M169" s="33"/>
      <c r="N169" s="33"/>
      <c r="O169" s="33"/>
      <c r="P169" s="33"/>
      <c r="Q169" s="33"/>
      <c r="R169" s="33"/>
      <c r="S169" s="33"/>
      <c r="T169" s="33"/>
      <c r="U169" s="19" t="s">
        <v>499</v>
      </c>
      <c r="V169" s="38" t="str">
        <f t="shared" si="48"/>
        <v>Fields</v>
      </c>
      <c r="W169" s="38" t="str">
        <f t="shared" si="49"/>
        <v>Danielle</v>
      </c>
    </row>
    <row r="170" spans="1:23" s="5" customFormat="1" ht="12">
      <c r="A170" s="6">
        <f t="shared" si="47"/>
        <v>1</v>
      </c>
      <c r="B170" s="33" t="s">
        <v>250</v>
      </c>
      <c r="C170" s="33" t="s">
        <v>201</v>
      </c>
      <c r="D170" s="33" t="s">
        <v>202</v>
      </c>
      <c r="E170" s="37" t="s">
        <v>138</v>
      </c>
      <c r="F170" s="33"/>
      <c r="G170" s="33" t="s">
        <v>468</v>
      </c>
      <c r="H170" s="33"/>
      <c r="I170" s="33" t="s">
        <v>362</v>
      </c>
      <c r="J170" s="31"/>
      <c r="K170" s="33"/>
      <c r="L170" s="33" t="s">
        <v>203</v>
      </c>
      <c r="M170" s="33"/>
      <c r="N170" s="33"/>
      <c r="O170" s="33"/>
      <c r="P170" s="33"/>
      <c r="Q170" s="33"/>
      <c r="R170" s="33"/>
      <c r="S170" s="33"/>
      <c r="T170" s="33"/>
      <c r="U170" s="19"/>
      <c r="V170" s="38" t="str">
        <f t="shared" si="48"/>
        <v>Coke</v>
      </c>
      <c r="W170" s="38" t="str">
        <f t="shared" si="49"/>
        <v>Sallie</v>
      </c>
    </row>
    <row r="171" spans="1:23" s="5" customFormat="1" ht="12">
      <c r="A171" s="6">
        <f t="shared" si="47"/>
        <v>1</v>
      </c>
      <c r="B171" s="33" t="s">
        <v>251</v>
      </c>
      <c r="C171" s="33" t="s">
        <v>238</v>
      </c>
      <c r="D171" s="33" t="s">
        <v>239</v>
      </c>
      <c r="E171" s="37" t="s">
        <v>138</v>
      </c>
      <c r="F171" s="33"/>
      <c r="G171" s="33" t="s">
        <v>244</v>
      </c>
      <c r="H171" s="33"/>
      <c r="I171" s="33" t="s">
        <v>252</v>
      </c>
      <c r="J171" s="31"/>
      <c r="K171" s="33"/>
      <c r="L171" s="33" t="s">
        <v>253</v>
      </c>
      <c r="M171" s="33"/>
      <c r="N171" s="33"/>
      <c r="O171" s="33"/>
      <c r="P171" s="33"/>
      <c r="Q171" s="33"/>
      <c r="R171" s="33"/>
      <c r="S171" s="33"/>
      <c r="T171" s="33"/>
      <c r="U171" s="19"/>
      <c r="V171" s="38" t="str">
        <f t="shared" si="48"/>
        <v>Toney</v>
      </c>
      <c r="W171" s="38" t="str">
        <f t="shared" si="49"/>
        <v>Tom</v>
      </c>
    </row>
    <row r="172" spans="1:23" s="5" customFormat="1" ht="12">
      <c r="A172" s="6">
        <f t="shared" si="47"/>
        <v>1</v>
      </c>
      <c r="B172" s="33" t="s">
        <v>254</v>
      </c>
      <c r="C172" s="33" t="s">
        <v>225</v>
      </c>
      <c r="D172" s="33" t="s">
        <v>226</v>
      </c>
      <c r="E172" s="37" t="s">
        <v>138</v>
      </c>
      <c r="F172" s="33"/>
      <c r="G172" s="33" t="s">
        <v>244</v>
      </c>
      <c r="H172" s="33"/>
      <c r="I172" s="33" t="s">
        <v>362</v>
      </c>
      <c r="J172" s="31"/>
      <c r="K172" s="33"/>
      <c r="L172" s="33" t="s">
        <v>185</v>
      </c>
      <c r="M172" s="33" t="s">
        <v>492</v>
      </c>
      <c r="N172" s="33" t="s">
        <v>28</v>
      </c>
      <c r="O172" s="33"/>
      <c r="P172" s="33"/>
      <c r="Q172" s="33"/>
      <c r="R172" s="33"/>
      <c r="S172" s="33"/>
      <c r="T172" s="33"/>
      <c r="U172" s="19"/>
      <c r="V172" s="38" t="str">
        <f t="shared" si="48"/>
        <v>Blazer</v>
      </c>
      <c r="W172" s="38" t="str">
        <f t="shared" si="49"/>
        <v>Alex</v>
      </c>
    </row>
    <row r="173" spans="1:23" s="5" customFormat="1" ht="12">
      <c r="A173" s="6">
        <f t="shared" si="47"/>
        <v>1</v>
      </c>
      <c r="B173" s="33" t="s">
        <v>255</v>
      </c>
      <c r="C173" s="33" t="s">
        <v>227</v>
      </c>
      <c r="D173" s="33" t="s">
        <v>319</v>
      </c>
      <c r="E173" s="37" t="s">
        <v>138</v>
      </c>
      <c r="F173" s="33"/>
      <c r="G173" s="33" t="s">
        <v>245</v>
      </c>
      <c r="H173" s="33"/>
      <c r="I173" s="33" t="s">
        <v>362</v>
      </c>
      <c r="J173" s="31"/>
      <c r="K173" s="33"/>
      <c r="L173" s="33" t="s">
        <v>185</v>
      </c>
      <c r="M173" s="33"/>
      <c r="N173" s="33"/>
      <c r="O173" s="33"/>
      <c r="P173" s="33"/>
      <c r="Q173" s="33"/>
      <c r="R173" s="33"/>
      <c r="S173" s="33"/>
      <c r="T173" s="33"/>
      <c r="U173" s="19"/>
      <c r="V173" s="38" t="str">
        <f t="shared" si="48"/>
        <v>Steele</v>
      </c>
      <c r="W173" s="38" t="str">
        <f t="shared" si="49"/>
        <v>Susan</v>
      </c>
    </row>
    <row r="174" spans="1:23" s="5" customFormat="1" ht="12">
      <c r="A174" s="6">
        <f aca="true" t="shared" si="50" ref="A174:A191">COUNTIF(A$24:A$108,B174)</f>
        <v>1</v>
      </c>
      <c r="B174" s="33" t="s">
        <v>175</v>
      </c>
      <c r="C174" s="33" t="s">
        <v>228</v>
      </c>
      <c r="D174" s="33" t="s">
        <v>355</v>
      </c>
      <c r="E174" s="37" t="s">
        <v>138</v>
      </c>
      <c r="F174" s="33"/>
      <c r="G174" s="33" t="s">
        <v>243</v>
      </c>
      <c r="H174" s="33"/>
      <c r="I174" s="33" t="s">
        <v>362</v>
      </c>
      <c r="J174" s="31"/>
      <c r="K174" s="33"/>
      <c r="L174" s="33" t="s">
        <v>40</v>
      </c>
      <c r="M174" s="33" t="s">
        <v>185</v>
      </c>
      <c r="N174" s="33" t="s">
        <v>499</v>
      </c>
      <c r="O174" s="33"/>
      <c r="P174" s="33"/>
      <c r="Q174" s="33"/>
      <c r="R174" s="33"/>
      <c r="S174" s="33"/>
      <c r="T174" s="33"/>
      <c r="U174" s="19"/>
      <c r="V174" s="38" t="str">
        <f aca="true" t="shared" si="51" ref="V174:V183">IF(C174&gt;0,C174,"tbd")</f>
        <v>Christy</v>
      </c>
      <c r="W174" s="38" t="str">
        <f aca="true" t="shared" si="52" ref="W174:W183">IF(D174&gt;0,D174,"tbd")</f>
        <v>Carol</v>
      </c>
    </row>
    <row r="175" spans="1:23" s="5" customFormat="1" ht="12">
      <c r="A175" s="6">
        <f t="shared" si="50"/>
        <v>1</v>
      </c>
      <c r="B175" s="33" t="s">
        <v>177</v>
      </c>
      <c r="C175" s="33" t="s">
        <v>229</v>
      </c>
      <c r="D175" s="33" t="s">
        <v>481</v>
      </c>
      <c r="E175" s="37" t="s">
        <v>138</v>
      </c>
      <c r="F175" s="33"/>
      <c r="G175" s="33" t="s">
        <v>244</v>
      </c>
      <c r="H175" s="33"/>
      <c r="I175" s="33" t="s">
        <v>362</v>
      </c>
      <c r="J175" s="31"/>
      <c r="K175" s="33"/>
      <c r="L175" s="33" t="s">
        <v>40</v>
      </c>
      <c r="M175" s="33"/>
      <c r="N175" s="33"/>
      <c r="O175" s="33"/>
      <c r="P175" s="33"/>
      <c r="Q175" s="33"/>
      <c r="R175" s="33"/>
      <c r="S175" s="33"/>
      <c r="T175" s="33"/>
      <c r="U175" s="19"/>
      <c r="V175" s="38" t="str">
        <f t="shared" si="51"/>
        <v>Metzker</v>
      </c>
      <c r="W175" s="38" t="str">
        <f t="shared" si="52"/>
        <v>Julia</v>
      </c>
    </row>
    <row r="176" spans="1:23" s="5" customFormat="1" ht="12">
      <c r="A176" s="6">
        <f t="shared" si="50"/>
        <v>1</v>
      </c>
      <c r="B176" s="33" t="s">
        <v>178</v>
      </c>
      <c r="C176" s="33" t="s">
        <v>230</v>
      </c>
      <c r="D176" s="33" t="s">
        <v>231</v>
      </c>
      <c r="E176" s="37" t="s">
        <v>138</v>
      </c>
      <c r="F176" s="33" t="s">
        <v>492</v>
      </c>
      <c r="G176" s="33" t="s">
        <v>243</v>
      </c>
      <c r="H176" s="33" t="s">
        <v>296</v>
      </c>
      <c r="I176" s="33" t="s">
        <v>362</v>
      </c>
      <c r="J176" s="31"/>
      <c r="K176" s="33"/>
      <c r="L176" s="33" t="s">
        <v>40</v>
      </c>
      <c r="M176" s="33" t="s">
        <v>185</v>
      </c>
      <c r="N176" s="33"/>
      <c r="O176" s="33"/>
      <c r="P176" s="33"/>
      <c r="Q176" s="33"/>
      <c r="R176" s="33"/>
      <c r="S176" s="33"/>
      <c r="T176" s="33"/>
      <c r="U176" s="19"/>
      <c r="V176" s="38" t="str">
        <f t="shared" si="51"/>
        <v>Bauer</v>
      </c>
      <c r="W176" s="38" t="str">
        <f t="shared" si="52"/>
        <v>Dan</v>
      </c>
    </row>
    <row r="177" spans="1:23" s="5" customFormat="1" ht="12">
      <c r="A177" s="6">
        <f t="shared" si="50"/>
        <v>1</v>
      </c>
      <c r="B177" s="33" t="s">
        <v>179</v>
      </c>
      <c r="C177" s="33" t="s">
        <v>459</v>
      </c>
      <c r="D177" s="33" t="s">
        <v>460</v>
      </c>
      <c r="E177" s="37" t="s">
        <v>138</v>
      </c>
      <c r="F177" s="33"/>
      <c r="G177" s="33" t="s">
        <v>244</v>
      </c>
      <c r="H177" s="33"/>
      <c r="I177" s="33" t="s">
        <v>362</v>
      </c>
      <c r="J177" s="31"/>
      <c r="K177" s="33"/>
      <c r="L177" s="33" t="s">
        <v>185</v>
      </c>
      <c r="M177" s="33" t="s">
        <v>40</v>
      </c>
      <c r="N177" s="33" t="s">
        <v>28</v>
      </c>
      <c r="O177" s="33"/>
      <c r="P177" s="33"/>
      <c r="Q177" s="33"/>
      <c r="R177" s="33"/>
      <c r="S177" s="33"/>
      <c r="T177" s="33"/>
      <c r="U177" s="19"/>
      <c r="V177" s="38" t="str">
        <f t="shared" si="51"/>
        <v>Belanger</v>
      </c>
      <c r="W177" s="38" t="str">
        <f t="shared" si="52"/>
        <v>Warner</v>
      </c>
    </row>
    <row r="178" spans="1:23" s="5" customFormat="1" ht="12">
      <c r="A178" s="6">
        <f t="shared" si="50"/>
        <v>1</v>
      </c>
      <c r="B178" s="33" t="s">
        <v>180</v>
      </c>
      <c r="C178" s="33" t="s">
        <v>89</v>
      </c>
      <c r="D178" s="33" t="s">
        <v>90</v>
      </c>
      <c r="E178" s="37" t="s">
        <v>138</v>
      </c>
      <c r="F178" s="33"/>
      <c r="G178" s="33" t="s">
        <v>91</v>
      </c>
      <c r="H178" s="33"/>
      <c r="I178" s="33" t="s">
        <v>362</v>
      </c>
      <c r="J178" s="31"/>
      <c r="K178" s="33"/>
      <c r="L178" s="33" t="s">
        <v>499</v>
      </c>
      <c r="M178" s="33"/>
      <c r="N178" s="33"/>
      <c r="O178" s="33"/>
      <c r="P178" s="33"/>
      <c r="Q178" s="33"/>
      <c r="R178" s="33"/>
      <c r="S178" s="33"/>
      <c r="T178" s="33"/>
      <c r="U178" s="19"/>
      <c r="V178" s="38" t="str">
        <f t="shared" si="51"/>
        <v>Austin</v>
      </c>
      <c r="W178" s="38" t="str">
        <f t="shared" si="52"/>
        <v>Gary</v>
      </c>
    </row>
    <row r="179" spans="1:23" s="5" customFormat="1" ht="12">
      <c r="A179" s="6">
        <f t="shared" si="50"/>
        <v>1</v>
      </c>
      <c r="B179" s="33" t="s">
        <v>181</v>
      </c>
      <c r="C179" s="33" t="s">
        <v>463</v>
      </c>
      <c r="D179" s="33" t="s">
        <v>464</v>
      </c>
      <c r="E179" s="37" t="s">
        <v>138</v>
      </c>
      <c r="F179" s="33" t="s">
        <v>301</v>
      </c>
      <c r="G179" s="33" t="s">
        <v>244</v>
      </c>
      <c r="H179" s="33" t="s">
        <v>302</v>
      </c>
      <c r="I179" s="33" t="s">
        <v>362</v>
      </c>
      <c r="J179" s="31"/>
      <c r="K179" s="33"/>
      <c r="L179" s="33" t="s">
        <v>248</v>
      </c>
      <c r="M179" s="33"/>
      <c r="N179" s="33"/>
      <c r="O179" s="33"/>
      <c r="P179" s="33"/>
      <c r="Q179" s="33"/>
      <c r="R179" s="33"/>
      <c r="S179" s="33"/>
      <c r="T179" s="33"/>
      <c r="U179" s="19"/>
      <c r="V179" s="38" t="str">
        <f t="shared" si="51"/>
        <v>Oetter</v>
      </c>
      <c r="W179" s="38" t="str">
        <f t="shared" si="52"/>
        <v>Doug</v>
      </c>
    </row>
    <row r="180" spans="1:23" s="5" customFormat="1" ht="12">
      <c r="A180" s="6">
        <f t="shared" si="50"/>
        <v>1</v>
      </c>
      <c r="B180" s="33" t="s">
        <v>427</v>
      </c>
      <c r="C180" s="33" t="s">
        <v>389</v>
      </c>
      <c r="D180" s="33" t="s">
        <v>390</v>
      </c>
      <c r="E180" s="37" t="s">
        <v>138</v>
      </c>
      <c r="F180" s="33" t="s">
        <v>253</v>
      </c>
      <c r="G180" s="33" t="s">
        <v>244</v>
      </c>
      <c r="H180" s="33"/>
      <c r="I180" s="33" t="s">
        <v>362</v>
      </c>
      <c r="J180" s="31"/>
      <c r="K180" s="33"/>
      <c r="L180" s="33" t="s">
        <v>253</v>
      </c>
      <c r="M180" s="33"/>
      <c r="N180" s="33"/>
      <c r="O180" s="33"/>
      <c r="P180" s="33"/>
      <c r="Q180" s="33"/>
      <c r="R180" s="33"/>
      <c r="S180" s="33"/>
      <c r="T180" s="33"/>
      <c r="U180" s="19"/>
      <c r="V180" s="38" t="str">
        <f t="shared" si="51"/>
        <v>Shiver</v>
      </c>
      <c r="W180" s="38" t="str">
        <f t="shared" si="52"/>
        <v>Todd</v>
      </c>
    </row>
    <row r="181" spans="1:23" s="5" customFormat="1" ht="12">
      <c r="A181" s="6">
        <f t="shared" si="50"/>
        <v>1</v>
      </c>
      <c r="B181" s="33" t="s">
        <v>428</v>
      </c>
      <c r="C181" s="33" t="s">
        <v>391</v>
      </c>
      <c r="D181" s="33" t="s">
        <v>392</v>
      </c>
      <c r="E181" s="37" t="s">
        <v>138</v>
      </c>
      <c r="F181" s="33"/>
      <c r="G181" s="33" t="s">
        <v>245</v>
      </c>
      <c r="H181" s="33"/>
      <c r="I181" s="33" t="s">
        <v>362</v>
      </c>
      <c r="J181" s="31"/>
      <c r="K181" s="33"/>
      <c r="L181" s="33" t="s">
        <v>58</v>
      </c>
      <c r="M181" s="33"/>
      <c r="N181" s="33"/>
      <c r="O181" s="33"/>
      <c r="P181" s="33"/>
      <c r="Q181" s="33"/>
      <c r="R181" s="33"/>
      <c r="S181" s="33"/>
      <c r="T181" s="33"/>
      <c r="U181" s="19"/>
      <c r="V181" s="38" t="str">
        <f t="shared" si="51"/>
        <v>Loper</v>
      </c>
      <c r="W181" s="38" t="str">
        <f t="shared" si="52"/>
        <v>Alice</v>
      </c>
    </row>
    <row r="182" spans="1:23" s="5" customFormat="1" ht="12">
      <c r="A182" s="6">
        <f t="shared" si="50"/>
        <v>1</v>
      </c>
      <c r="B182" s="33" t="s">
        <v>429</v>
      </c>
      <c r="C182" s="33" t="s">
        <v>257</v>
      </c>
      <c r="D182" s="33" t="s">
        <v>258</v>
      </c>
      <c r="E182" s="37" t="s">
        <v>138</v>
      </c>
      <c r="F182" s="33"/>
      <c r="G182" s="33" t="s">
        <v>259</v>
      </c>
      <c r="H182" s="33"/>
      <c r="I182" s="33" t="s">
        <v>362</v>
      </c>
      <c r="J182" s="31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19"/>
      <c r="V182" s="38" t="str">
        <f t="shared" si="51"/>
        <v>Bonnard</v>
      </c>
      <c r="W182" s="38" t="str">
        <f t="shared" si="52"/>
        <v>Michael</v>
      </c>
    </row>
    <row r="183" spans="1:23" s="5" customFormat="1" ht="12">
      <c r="A183" s="6">
        <f t="shared" si="50"/>
        <v>1</v>
      </c>
      <c r="B183" s="33" t="s">
        <v>430</v>
      </c>
      <c r="C183" s="33" t="s">
        <v>204</v>
      </c>
      <c r="D183" s="33" t="s">
        <v>205</v>
      </c>
      <c r="E183" s="37" t="s">
        <v>138</v>
      </c>
      <c r="F183" s="33" t="s">
        <v>185</v>
      </c>
      <c r="G183" s="33" t="s">
        <v>245</v>
      </c>
      <c r="H183" s="33"/>
      <c r="I183" s="33" t="s">
        <v>362</v>
      </c>
      <c r="J183" s="31"/>
      <c r="K183" s="33"/>
      <c r="L183" s="33" t="s">
        <v>206</v>
      </c>
      <c r="M183" s="33"/>
      <c r="N183" s="33"/>
      <c r="O183" s="33"/>
      <c r="P183" s="33"/>
      <c r="Q183" s="33"/>
      <c r="R183" s="33"/>
      <c r="S183" s="33"/>
      <c r="T183" s="33"/>
      <c r="U183" s="19"/>
      <c r="V183" s="38" t="str">
        <f t="shared" si="51"/>
        <v>Armstrong</v>
      </c>
      <c r="W183" s="38" t="str">
        <f t="shared" si="52"/>
        <v>Kirk</v>
      </c>
    </row>
    <row r="184" spans="1:23" s="5" customFormat="1" ht="12">
      <c r="A184" s="6">
        <f t="shared" si="50"/>
        <v>0</v>
      </c>
      <c r="B184" s="33" t="s">
        <v>291</v>
      </c>
      <c r="C184" s="33"/>
      <c r="D184" s="33"/>
      <c r="E184" s="33" t="s">
        <v>138</v>
      </c>
      <c r="F184" s="33"/>
      <c r="G184" s="33"/>
      <c r="H184" s="33"/>
      <c r="I184" s="33" t="s">
        <v>362</v>
      </c>
      <c r="J184" s="31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19"/>
      <c r="V184" s="38"/>
      <c r="W184" s="38"/>
    </row>
    <row r="185" spans="1:23" s="5" customFormat="1" ht="12">
      <c r="A185" s="6">
        <f t="shared" si="50"/>
        <v>0</v>
      </c>
      <c r="B185" s="33" t="s">
        <v>292</v>
      </c>
      <c r="C185" s="33"/>
      <c r="D185" s="33"/>
      <c r="E185" s="33" t="s">
        <v>138</v>
      </c>
      <c r="F185" s="33"/>
      <c r="G185" s="33"/>
      <c r="H185" s="33"/>
      <c r="I185" s="33" t="s">
        <v>362</v>
      </c>
      <c r="J185" s="31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19"/>
      <c r="V185" s="38"/>
      <c r="W185" s="38"/>
    </row>
    <row r="186" spans="1:23" s="5" customFormat="1" ht="12">
      <c r="A186" s="6">
        <f t="shared" si="50"/>
        <v>0</v>
      </c>
      <c r="B186" s="33" t="s">
        <v>293</v>
      </c>
      <c r="C186" s="33"/>
      <c r="D186" s="33"/>
      <c r="E186" s="33" t="s">
        <v>138</v>
      </c>
      <c r="F186" s="33"/>
      <c r="G186" s="33"/>
      <c r="H186" s="33"/>
      <c r="I186" s="33" t="s">
        <v>362</v>
      </c>
      <c r="J186" s="31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19"/>
      <c r="V186" s="38"/>
      <c r="W186" s="38"/>
    </row>
    <row r="187" spans="1:23" s="5" customFormat="1" ht="12">
      <c r="A187" s="6">
        <f t="shared" si="50"/>
        <v>0</v>
      </c>
      <c r="B187" s="33" t="s">
        <v>66</v>
      </c>
      <c r="C187" s="33"/>
      <c r="D187" s="33"/>
      <c r="E187" s="33" t="s">
        <v>138</v>
      </c>
      <c r="F187" s="33"/>
      <c r="G187" s="33"/>
      <c r="H187" s="33"/>
      <c r="I187" s="33" t="s">
        <v>362</v>
      </c>
      <c r="J187" s="31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19"/>
      <c r="V187" s="38"/>
      <c r="W187" s="38"/>
    </row>
    <row r="188" spans="1:23" s="5" customFormat="1" ht="12">
      <c r="A188" s="6">
        <f t="shared" si="50"/>
        <v>0</v>
      </c>
      <c r="B188" s="33" t="s">
        <v>67</v>
      </c>
      <c r="C188" s="33"/>
      <c r="D188" s="33"/>
      <c r="E188" s="33" t="s">
        <v>138</v>
      </c>
      <c r="F188" s="33"/>
      <c r="G188" s="33"/>
      <c r="H188" s="33"/>
      <c r="I188" s="33" t="s">
        <v>362</v>
      </c>
      <c r="J188" s="31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19"/>
      <c r="V188" s="38"/>
      <c r="W188" s="38"/>
    </row>
    <row r="189" spans="1:23" s="5" customFormat="1" ht="12">
      <c r="A189" s="6">
        <f t="shared" si="50"/>
        <v>0</v>
      </c>
      <c r="B189" s="33" t="s">
        <v>68</v>
      </c>
      <c r="C189" s="33"/>
      <c r="D189" s="33"/>
      <c r="E189" s="33" t="s">
        <v>138</v>
      </c>
      <c r="F189" s="33"/>
      <c r="G189" s="33"/>
      <c r="H189" s="33"/>
      <c r="I189" s="33" t="s">
        <v>362</v>
      </c>
      <c r="J189" s="31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19"/>
      <c r="V189" s="38"/>
      <c r="W189" s="38"/>
    </row>
    <row r="190" spans="1:23" s="5" customFormat="1" ht="12">
      <c r="A190" s="6">
        <f t="shared" si="50"/>
        <v>0</v>
      </c>
      <c r="B190" s="33" t="s">
        <v>69</v>
      </c>
      <c r="C190" s="33"/>
      <c r="D190" s="33"/>
      <c r="E190" s="33" t="s">
        <v>138</v>
      </c>
      <c r="F190" s="33"/>
      <c r="G190" s="33"/>
      <c r="H190" s="33"/>
      <c r="I190" s="33" t="s">
        <v>362</v>
      </c>
      <c r="J190" s="31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19"/>
      <c r="V190" s="38"/>
      <c r="W190" s="38"/>
    </row>
    <row r="191" spans="1:23" s="5" customFormat="1" ht="12">
      <c r="A191" s="6">
        <f t="shared" si="50"/>
        <v>0</v>
      </c>
      <c r="B191" s="33" t="s">
        <v>70</v>
      </c>
      <c r="C191" s="33"/>
      <c r="D191" s="33"/>
      <c r="E191" s="33" t="s">
        <v>138</v>
      </c>
      <c r="F191" s="33"/>
      <c r="G191" s="33"/>
      <c r="H191" s="33"/>
      <c r="I191" s="33" t="s">
        <v>362</v>
      </c>
      <c r="J191" s="31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19"/>
      <c r="V191" s="38"/>
      <c r="W191" s="38"/>
    </row>
    <row r="192" spans="6:19" ht="12">
      <c r="F192" s="22"/>
      <c r="J192" s="31"/>
      <c r="L192" s="4"/>
      <c r="M192" s="4"/>
      <c r="N192" s="4"/>
      <c r="O192" s="4"/>
      <c r="P192" s="4"/>
      <c r="Q192" s="4"/>
      <c r="R192" s="2"/>
      <c r="S192" s="2"/>
    </row>
    <row r="193" spans="6:17" ht="12">
      <c r="F193" s="22"/>
      <c r="L193" s="4"/>
      <c r="M193" s="4"/>
      <c r="N193" s="4"/>
      <c r="O193" s="4"/>
      <c r="P193" s="4"/>
      <c r="Q193" s="4"/>
    </row>
    <row r="194" spans="6:17" ht="12">
      <c r="F194" s="22"/>
      <c r="L194" s="4"/>
      <c r="M194" s="4"/>
      <c r="N194" s="4"/>
      <c r="O194" s="4"/>
      <c r="P194" s="4"/>
      <c r="Q194" s="4"/>
    </row>
    <row r="195" spans="6:17" ht="12">
      <c r="F195" s="22"/>
      <c r="L195" s="4"/>
      <c r="M195" s="4"/>
      <c r="N195" s="4"/>
      <c r="O195" s="4"/>
      <c r="P195" s="4"/>
      <c r="Q195" s="4"/>
    </row>
    <row r="196" spans="6:17" ht="12">
      <c r="F196" s="22"/>
      <c r="L196" s="4"/>
      <c r="M196" s="4"/>
      <c r="N196" s="4"/>
      <c r="O196" s="4"/>
      <c r="P196" s="4"/>
      <c r="Q196" s="4"/>
    </row>
    <row r="197" spans="6:17" ht="12">
      <c r="F197" s="22"/>
      <c r="L197" s="4"/>
      <c r="M197" s="4"/>
      <c r="N197" s="4"/>
      <c r="O197" s="4"/>
      <c r="P197" s="4"/>
      <c r="Q197" s="4"/>
    </row>
    <row r="198" spans="6:17" ht="12">
      <c r="F198" s="22"/>
      <c r="L198" s="4"/>
      <c r="M198" s="4"/>
      <c r="N198" s="4"/>
      <c r="O198" s="4"/>
      <c r="P198" s="4"/>
      <c r="Q198" s="4"/>
    </row>
    <row r="199" spans="6:17" ht="12">
      <c r="F199" s="22"/>
      <c r="L199" s="4"/>
      <c r="M199" s="4"/>
      <c r="N199" s="4"/>
      <c r="O199" s="4"/>
      <c r="P199" s="4"/>
      <c r="Q199" s="4"/>
    </row>
    <row r="200" spans="6:17" ht="12">
      <c r="F200" s="22"/>
      <c r="L200" s="4"/>
      <c r="M200" s="4"/>
      <c r="N200" s="4"/>
      <c r="O200" s="4"/>
      <c r="P200" s="4"/>
      <c r="Q200" s="4"/>
    </row>
    <row r="201" spans="6:17" ht="12">
      <c r="F201" s="22"/>
      <c r="L201" s="4"/>
      <c r="M201" s="4"/>
      <c r="N201" s="4"/>
      <c r="O201" s="4"/>
      <c r="P201" s="4"/>
      <c r="Q201" s="4"/>
    </row>
    <row r="202" spans="6:17" ht="12">
      <c r="F202" s="22"/>
      <c r="L202" s="4"/>
      <c r="M202" s="4"/>
      <c r="N202" s="4"/>
      <c r="O202" s="4"/>
      <c r="P202" s="4"/>
      <c r="Q202" s="4"/>
    </row>
    <row r="203" spans="6:17" ht="12">
      <c r="F203" s="22"/>
      <c r="L203" s="4"/>
      <c r="M203" s="4"/>
      <c r="N203" s="4"/>
      <c r="O203" s="4"/>
      <c r="P203" s="4"/>
      <c r="Q203" s="4"/>
    </row>
    <row r="204" spans="6:17" ht="12">
      <c r="F204" s="22"/>
      <c r="L204" s="4"/>
      <c r="M204" s="4"/>
      <c r="N204" s="4"/>
      <c r="O204" s="4"/>
      <c r="P204" s="4"/>
      <c r="Q204" s="4"/>
    </row>
    <row r="205" ht="12">
      <c r="F205" s="22"/>
    </row>
    <row r="206" ht="12">
      <c r="F206" s="22"/>
    </row>
    <row r="207" ht="12">
      <c r="F207" s="22"/>
    </row>
    <row r="208" ht="12">
      <c r="F208" s="22"/>
    </row>
    <row r="209" ht="12">
      <c r="F209" s="22"/>
    </row>
    <row r="210" ht="12">
      <c r="F210" s="22"/>
    </row>
    <row r="211" ht="12">
      <c r="F211" s="22"/>
    </row>
    <row r="212" ht="12">
      <c r="F212" s="22"/>
    </row>
    <row r="213" ht="12">
      <c r="F213" s="22"/>
    </row>
    <row r="214" ht="12">
      <c r="F214" s="22"/>
    </row>
    <row r="215" ht="12">
      <c r="F215" s="22"/>
    </row>
    <row r="216" ht="12">
      <c r="F216" s="22"/>
    </row>
    <row r="217" ht="12">
      <c r="F217" s="22"/>
    </row>
    <row r="218" ht="12">
      <c r="F218" s="22"/>
    </row>
    <row r="219" ht="12">
      <c r="F219" s="22"/>
    </row>
    <row r="220" ht="12">
      <c r="F220" s="22"/>
    </row>
    <row r="221" ht="12">
      <c r="F221" s="22"/>
    </row>
    <row r="222" ht="12">
      <c r="F222" s="22"/>
    </row>
  </sheetData>
  <sheetProtection/>
  <printOptions gridLines="1"/>
  <pageMargins left="0.5" right="0.5" top="1" bottom="1" header="0.5" footer="0.5"/>
  <pageSetup fitToHeight="1" fitToWidth="1" horizontalDpi="600" verticalDpi="600" orientation="landscape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1">
      <pane xSplit="5580" ySplit="1060" topLeftCell="D48" activePane="bottomRight" state="split"/>
      <selection pane="topLeft" activeCell="P3" sqref="P3:P73"/>
      <selection pane="topRight" activeCell="H1" sqref="H1"/>
      <selection pane="bottomLeft" activeCell="B9" sqref="B9"/>
      <selection pane="bottomRight" activeCell="J83" sqref="J83"/>
    </sheetView>
  </sheetViews>
  <sheetFormatPr defaultColWidth="8.8515625" defaultRowHeight="12.75"/>
  <cols>
    <col min="1" max="1" width="6.8515625" style="17" customWidth="1"/>
    <col min="2" max="2" width="16.8515625" style="0" bestFit="1" customWidth="1"/>
    <col min="3" max="3" width="12.421875" style="0" customWidth="1"/>
    <col min="4" max="4" width="13.140625" style="0" customWidth="1"/>
    <col min="5" max="5" width="11.00390625" style="0" customWidth="1"/>
    <col min="6" max="6" width="15.00390625" style="11" customWidth="1"/>
    <col min="7" max="7" width="20.8515625" style="15" customWidth="1"/>
    <col min="8" max="8" width="11.140625" style="21" customWidth="1"/>
    <col min="9" max="9" width="10.28125" style="0" customWidth="1"/>
    <col min="10" max="15" width="8.7109375" style="10" customWidth="1"/>
    <col min="16" max="16" width="10.140625" style="2" customWidth="1"/>
    <col min="19" max="19" width="35.421875" style="0" customWidth="1"/>
    <col min="20" max="20" width="21.00390625" style="0" customWidth="1"/>
    <col min="21" max="21" width="21.8515625" style="0" customWidth="1"/>
  </cols>
  <sheetData>
    <row r="1" spans="2:15" ht="15.75">
      <c r="B1" s="1"/>
      <c r="C1" s="1"/>
      <c r="D1" s="2"/>
      <c r="E1" s="2"/>
      <c r="F1" s="4"/>
      <c r="G1" s="14" t="s">
        <v>303</v>
      </c>
      <c r="H1" s="2"/>
      <c r="I1" s="3"/>
      <c r="J1" s="16" t="s">
        <v>27</v>
      </c>
      <c r="K1" s="16"/>
      <c r="L1" s="16"/>
      <c r="M1" s="16"/>
      <c r="N1" s="16"/>
      <c r="O1" s="16"/>
    </row>
    <row r="2" spans="1:16" ht="15.75">
      <c r="A2" s="7" t="s">
        <v>200</v>
      </c>
      <c r="B2" s="4" t="s">
        <v>317</v>
      </c>
      <c r="C2" s="4" t="s">
        <v>327</v>
      </c>
      <c r="D2" s="4" t="s">
        <v>469</v>
      </c>
      <c r="E2" s="4" t="s">
        <v>274</v>
      </c>
      <c r="F2" s="4" t="s">
        <v>275</v>
      </c>
      <c r="G2" s="14" t="s">
        <v>475</v>
      </c>
      <c r="H2" s="4" t="s">
        <v>340</v>
      </c>
      <c r="I2" s="4" t="s">
        <v>276</v>
      </c>
      <c r="J2" s="4" t="s">
        <v>341</v>
      </c>
      <c r="K2" s="4" t="s">
        <v>342</v>
      </c>
      <c r="L2" s="4" t="s">
        <v>343</v>
      </c>
      <c r="M2" s="4" t="s">
        <v>344</v>
      </c>
      <c r="N2" s="4" t="s">
        <v>345</v>
      </c>
      <c r="O2" s="4" t="s">
        <v>198</v>
      </c>
      <c r="P2" s="4" t="s">
        <v>199</v>
      </c>
    </row>
    <row r="3" spans="1:16" s="13" customFormat="1" ht="15.75">
      <c r="A3" s="17" t="str">
        <f>Sheet1!B111</f>
        <v>S1</v>
      </c>
      <c r="B3" s="13" t="str">
        <f>Sheet1!C111</f>
        <v>Leland</v>
      </c>
      <c r="C3" s="13" t="str">
        <f>Sheet1!D111</f>
        <v>Dorothy</v>
      </c>
      <c r="D3" s="12" t="str">
        <f>Sheet1!E111</f>
        <v>Senator</v>
      </c>
      <c r="E3" s="12" t="str">
        <f>IF(Sheet1!F111="","",Sheet1!F111)</f>
        <v>ECUS</v>
      </c>
      <c r="F3" s="14">
        <f>IF(Sheet1!H111="","",Sheet1!H111)</f>
      </c>
      <c r="G3" s="12" t="str">
        <f>Sheet1!G111</f>
        <v>University President</v>
      </c>
      <c r="H3" s="2" t="str">
        <f>Sheet1!I111</f>
        <v>ex officio</v>
      </c>
      <c r="J3" s="12" t="str">
        <f>IF(Sheet1!L111&gt;0,Sheet1!L111,"")</f>
        <v>ECUS</v>
      </c>
      <c r="K3" s="25" t="str">
        <f>IF(Sheet1!M111&gt;0,Sheet1!M111,"")</f>
        <v>REQUIRED BY US BYLAWS</v>
      </c>
      <c r="L3" s="25"/>
      <c r="M3" s="25"/>
      <c r="N3" s="25"/>
      <c r="O3" s="25"/>
      <c r="P3" s="12" t="s">
        <v>325</v>
      </c>
    </row>
    <row r="4" spans="1:16" s="15" customFormat="1" ht="16.5">
      <c r="A4" s="17" t="str">
        <f>Sheet1!B112</f>
        <v>S2</v>
      </c>
      <c r="B4" s="13" t="str">
        <f>Sheet1!C112</f>
        <v>Gillis</v>
      </c>
      <c r="C4" s="13" t="str">
        <f>Sheet1!D112</f>
        <v>Lee</v>
      </c>
      <c r="D4" s="12" t="str">
        <f>Sheet1!E112</f>
        <v>Senator</v>
      </c>
      <c r="E4" s="12">
        <f>IF(Sheet1!F112="","",Sheet1!F112)</f>
      </c>
      <c r="F4" s="14">
        <f>IF(Sheet1!H112="","",Sheet1!H112)</f>
      </c>
      <c r="G4" s="12" t="str">
        <f>Sheet1!G112</f>
        <v>PresAppt</v>
      </c>
      <c r="H4" s="2" t="str">
        <f>Sheet1!I112</f>
        <v>Spring 2010</v>
      </c>
      <c r="I4" s="13"/>
      <c r="J4" s="12" t="str">
        <f>IF(Sheet1!L112&gt;0,Sheet1!L112,"")</f>
        <v>APC</v>
      </c>
      <c r="K4" s="12" t="str">
        <f>IF(Sheet1!M112&gt;0,Sheet1!M112,"")</f>
        <v>REQUIRED BY US BYLAWS</v>
      </c>
      <c r="L4" s="12">
        <f>IF(Sheet1!N112&gt;0,Sheet1!N112,"")</f>
      </c>
      <c r="M4" s="12">
        <f>IF(Sheet1!O112&gt;0,Sheet1!O112,"")</f>
      </c>
      <c r="N4" s="12">
        <f>IF(Sheet1!P112&gt;0,Sheet1!P112,"")</f>
      </c>
      <c r="O4" s="12">
        <f>IF(Sheet1!Q112&gt;0,Sheet1!Q112,"")</f>
      </c>
      <c r="P4" s="12"/>
    </row>
    <row r="5" spans="1:16" s="15" customFormat="1" ht="16.5">
      <c r="A5" s="17" t="str">
        <f>Sheet1!B113</f>
        <v>S3</v>
      </c>
      <c r="B5" s="13" t="str">
        <f>Sheet1!C113</f>
        <v>Vess</v>
      </c>
      <c r="C5" s="13" t="str">
        <f>Sheet1!D113</f>
        <v>Deborah</v>
      </c>
      <c r="D5" s="12" t="str">
        <f>Sheet1!E113</f>
        <v>Senator</v>
      </c>
      <c r="E5" s="12" t="str">
        <f>IF(Sheet1!F113="","",Sheet1!F113)</f>
        <v>ECUS</v>
      </c>
      <c r="F5" s="14" t="str">
        <f>IF(Sheet1!H113="","",Sheet1!H113)</f>
        <v>chair, presiding officer</v>
      </c>
      <c r="G5" s="12" t="str">
        <f>Sheet1!G113</f>
        <v>PresAppt</v>
      </c>
      <c r="H5" s="2" t="str">
        <f>Sheet1!I113</f>
        <v>Spring 2010</v>
      </c>
      <c r="I5" s="13"/>
      <c r="J5" s="12" t="str">
        <f>IF(Sheet1!L113&gt;0,Sheet1!L113,"")</f>
        <v>CAPC</v>
      </c>
      <c r="K5" s="12" t="str">
        <f>IF(Sheet1!M113&gt;0,Sheet1!M113,"")</f>
        <v>REQUIRED BY US BYLAWS</v>
      </c>
      <c r="L5" s="12">
        <f>IF(Sheet1!N113&gt;0,Sheet1!N113,"")</f>
      </c>
      <c r="M5" s="12">
        <f>IF(Sheet1!O113&gt;0,Sheet1!O113,"")</f>
      </c>
      <c r="N5" s="12">
        <f>IF(Sheet1!P113&gt;0,Sheet1!P113,"")</f>
      </c>
      <c r="O5" s="12">
        <f>IF(Sheet1!Q113&gt;0,Sheet1!Q113,"")</f>
      </c>
      <c r="P5" s="12"/>
    </row>
    <row r="6" spans="1:16" s="15" customFormat="1" ht="16.5">
      <c r="A6" s="17" t="str">
        <f>Sheet1!B114</f>
        <v>S4</v>
      </c>
      <c r="B6" s="13" t="str">
        <f>Sheet1!C114</f>
        <v>Gangstead</v>
      </c>
      <c r="C6" s="13" t="str">
        <f>Sheet1!D114</f>
        <v>Sandra</v>
      </c>
      <c r="D6" s="12" t="str">
        <f>Sheet1!E114</f>
        <v>Senator</v>
      </c>
      <c r="E6" s="12" t="str">
        <f>IF(Sheet1!F114="","",Sheet1!F114)</f>
        <v>CAPC</v>
      </c>
      <c r="F6" s="14">
        <f>IF(Sheet1!H114="","",Sheet1!H114)</f>
      </c>
      <c r="G6" s="12" t="str">
        <f>Sheet1!G114</f>
        <v>PresAppt</v>
      </c>
      <c r="H6" s="2" t="str">
        <f>Sheet1!I114</f>
        <v>Spring 2010</v>
      </c>
      <c r="I6" s="13"/>
      <c r="J6" s="12" t="str">
        <f>IF(Sheet1!L114&gt;0,Sheet1!L114,"")</f>
        <v>FAPC</v>
      </c>
      <c r="K6" s="12" t="str">
        <f>IF(Sheet1!M114&gt;0,Sheet1!M114,"")</f>
        <v>REQUIRED BY US BYLAWS</v>
      </c>
      <c r="L6" s="12">
        <f>IF(Sheet1!N114&gt;0,Sheet1!N114,"")</f>
      </c>
      <c r="M6" s="12">
        <f>IF(Sheet1!O114&gt;0,Sheet1!O114,"")</f>
      </c>
      <c r="N6" s="12">
        <f>IF(Sheet1!P114&gt;0,Sheet1!P114,"")</f>
      </c>
      <c r="O6" s="12">
        <f>IF(Sheet1!Q114&gt;0,Sheet1!Q114,"")</f>
      </c>
      <c r="P6" s="12"/>
    </row>
    <row r="7" spans="1:16" s="15" customFormat="1" ht="16.5">
      <c r="A7" s="17" t="str">
        <f>Sheet1!B115</f>
        <v>S5</v>
      </c>
      <c r="B7" s="13" t="str">
        <f>Sheet1!C115</f>
        <v>Allen</v>
      </c>
      <c r="C7" s="13" t="str">
        <f>Sheet1!D115</f>
        <v>Susan</v>
      </c>
      <c r="D7" s="12" t="str">
        <f>Sheet1!E115</f>
        <v>Senator</v>
      </c>
      <c r="E7" s="12">
        <f>IF(Sheet1!F115="","",Sheet1!F115)</f>
      </c>
      <c r="F7" s="14">
        <f>IF(Sheet1!H115="","",Sheet1!H115)</f>
      </c>
      <c r="G7" s="12" t="str">
        <f>Sheet1!G115</f>
        <v>PresAppt</v>
      </c>
      <c r="H7" s="2" t="str">
        <f>Sheet1!I115</f>
        <v>Spring 2010</v>
      </c>
      <c r="I7" s="13"/>
      <c r="J7" s="12" t="str">
        <f>IF(Sheet1!L115&gt;0,Sheet1!L115,"")</f>
        <v>RPIPC</v>
      </c>
      <c r="K7" s="12" t="str">
        <f>IF(Sheet1!M115&gt;0,Sheet1!M115,"")</f>
        <v>REQUIRED BY US BYLAWS</v>
      </c>
      <c r="L7" s="12">
        <f>IF(Sheet1!N115&gt;0,Sheet1!N115,"")</f>
      </c>
      <c r="M7" s="12">
        <f>IF(Sheet1!O115&gt;0,Sheet1!O115,"")</f>
      </c>
      <c r="N7" s="12">
        <f>IF(Sheet1!P115&gt;0,Sheet1!P115,"")</f>
      </c>
      <c r="O7" s="12">
        <f>IF(Sheet1!Q115&gt;0,Sheet1!Q115,"")</f>
      </c>
      <c r="P7" s="12"/>
    </row>
    <row r="8" spans="1:16" s="15" customFormat="1" ht="16.5">
      <c r="A8" s="17" t="str">
        <f>Sheet1!B116</f>
        <v>S6</v>
      </c>
      <c r="B8" s="13" t="str">
        <f>Sheet1!C116</f>
        <v>McGill</v>
      </c>
      <c r="C8" s="13" t="str">
        <f>Sheet1!D116</f>
        <v>Shaina</v>
      </c>
      <c r="D8" s="12" t="str">
        <f>Sheet1!E116</f>
        <v>Senator</v>
      </c>
      <c r="E8" s="12">
        <f>IF(Sheet1!F116="","",Sheet1!F116)</f>
      </c>
      <c r="F8" s="14">
        <f>IF(Sheet1!H116="","",Sheet1!H116)</f>
      </c>
      <c r="G8" s="12" t="str">
        <f>Sheet1!G116</f>
        <v>PresAppt</v>
      </c>
      <c r="H8" s="2" t="str">
        <f>Sheet1!I116</f>
        <v>Spring 2010</v>
      </c>
      <c r="I8" s="13"/>
      <c r="J8" s="12" t="str">
        <f>IF(Sheet1!L116&gt;0,Sheet1!L116,"")</f>
        <v>SAPC</v>
      </c>
      <c r="K8" s="12" t="str">
        <f>IF(Sheet1!M116&gt;0,Sheet1!M116,"")</f>
        <v>REQUIRED BY US BYLAWS</v>
      </c>
      <c r="L8" s="12">
        <f>IF(Sheet1!N116&gt;0,Sheet1!N116,"")</f>
      </c>
      <c r="M8" s="12">
        <f>IF(Sheet1!O116&gt;0,Sheet1!O116,"")</f>
      </c>
      <c r="N8" s="12">
        <f>IF(Sheet1!P116&gt;0,Sheet1!P116,"")</f>
      </c>
      <c r="O8" s="12">
        <f>IF(Sheet1!Q116&gt;0,Sheet1!Q116,"")</f>
      </c>
      <c r="P8" s="12"/>
    </row>
    <row r="9" spans="1:16" s="15" customFormat="1" ht="16.5">
      <c r="A9" s="17" t="str">
        <f>Sheet1!B117</f>
        <v>S7</v>
      </c>
      <c r="B9" s="13" t="str">
        <f>Sheet1!C117</f>
        <v>Whatley</v>
      </c>
      <c r="C9" s="13" t="str">
        <f>Sheet1!D117</f>
        <v>Edward</v>
      </c>
      <c r="D9" s="12" t="e">
        <f>Sheet1!#REF!</f>
        <v>#REF!</v>
      </c>
      <c r="E9" s="12">
        <f>IF(Sheet1!F117="","",Sheet1!F117)</f>
      </c>
      <c r="F9" s="14">
        <f>IF(Sheet1!H117="","",Sheet1!H117)</f>
      </c>
      <c r="G9" s="12" t="str">
        <f>Sheet1!E117</f>
        <v>EFS</v>
      </c>
      <c r="H9" s="2" t="str">
        <f>Sheet1!I117</f>
        <v>Spring 2012</v>
      </c>
      <c r="I9" s="13"/>
      <c r="J9" s="12" t="str">
        <f>IF(Sheet1!L117&gt;0,Sheet1!L117,"")</f>
        <v>APC</v>
      </c>
      <c r="K9" s="12" t="str">
        <f>IF(Sheet1!M117&gt;0,Sheet1!M117,"")</f>
        <v>FAPC</v>
      </c>
      <c r="L9" s="12" t="str">
        <f>IF(Sheet1!N117&gt;0,Sheet1!N117,"")</f>
        <v>RPIPC</v>
      </c>
      <c r="M9" s="12" t="str">
        <f>IF(Sheet1!O117&gt;0,Sheet1!O117,"")</f>
        <v>SAPC</v>
      </c>
      <c r="N9" s="12" t="str">
        <f>IF(Sheet1!P117&gt;0,Sheet1!P117,"")</f>
        <v>CAPC</v>
      </c>
      <c r="O9" s="12" t="str">
        <f>IF(Sheet1!Q117&gt;0,Sheet1!Q117,"")</f>
        <v>ECUS</v>
      </c>
      <c r="P9" s="12"/>
    </row>
    <row r="10" spans="1:16" s="15" customFormat="1" ht="16.5">
      <c r="A10" s="17" t="str">
        <f>Sheet1!B118</f>
        <v>S8</v>
      </c>
      <c r="B10" s="13" t="str">
        <f>Sheet1!C118</f>
        <v>Zuger</v>
      </c>
      <c r="C10" s="13" t="str">
        <f>Sheet1!D118</f>
        <v>Christine</v>
      </c>
      <c r="D10" s="12" t="e">
        <f>Sheet1!#REF!</f>
        <v>#REF!</v>
      </c>
      <c r="E10" s="12" t="str">
        <f>IF(Sheet1!F118="","",Sheet1!F118)</f>
        <v>FAPC</v>
      </c>
      <c r="F10" s="14">
        <f>IF(Sheet1!H118="","",Sheet1!H118)</f>
      </c>
      <c r="G10" s="12" t="str">
        <f>Sheet1!E118</f>
        <v>EFS</v>
      </c>
      <c r="H10" s="2" t="str">
        <f>Sheet1!I118</f>
        <v>Spring 2011</v>
      </c>
      <c r="I10" s="13"/>
      <c r="J10" s="12" t="str">
        <f>IF(Sheet1!L118&gt;0,Sheet1!L118,"")</f>
        <v>ECUS</v>
      </c>
      <c r="K10" s="12" t="str">
        <f>IF(Sheet1!M118&gt;0,Sheet1!M118,"")</f>
        <v>FAPC</v>
      </c>
      <c r="L10" s="12" t="str">
        <f>IF(Sheet1!N118&gt;0,Sheet1!N118,"")</f>
        <v>RPIPC</v>
      </c>
      <c r="M10" s="12" t="str">
        <f>IF(Sheet1!O118&gt;0,Sheet1!O118,"")</f>
        <v>APC</v>
      </c>
      <c r="N10" s="12" t="str">
        <f>IF(Sheet1!P118&gt;0,Sheet1!P118,"")</f>
        <v>CAPC</v>
      </c>
      <c r="O10" s="12" t="str">
        <f>IF(Sheet1!Q118&gt;0,Sheet1!Q118,"")</f>
        <v>SAPC</v>
      </c>
      <c r="P10" s="12"/>
    </row>
    <row r="11" spans="1:16" s="15" customFormat="1" ht="16.5">
      <c r="A11" s="17" t="str">
        <f>Sheet1!B119</f>
        <v>S9</v>
      </c>
      <c r="B11" s="13" t="str">
        <f>Sheet1!C119</f>
        <v>Farr</v>
      </c>
      <c r="C11" s="13" t="str">
        <f>Sheet1!D119</f>
        <v>Ken</v>
      </c>
      <c r="D11" s="12" t="e">
        <f>Sheet1!#REF!</f>
        <v>#REF!</v>
      </c>
      <c r="E11" s="12" t="str">
        <f>IF(Sheet1!F119="","",Sheet1!F119)</f>
        <v>FAPC</v>
      </c>
      <c r="F11" s="14">
        <f>IF(Sheet1!H119="","",Sheet1!H119)</f>
      </c>
      <c r="G11" s="12" t="str">
        <f>Sheet1!E119</f>
        <v>EFS</v>
      </c>
      <c r="H11" s="2" t="str">
        <f>Sheet1!I119</f>
        <v>Spring 2010</v>
      </c>
      <c r="I11" s="13"/>
      <c r="J11" s="12" t="str">
        <f>IF(Sheet1!L119&gt;0,Sheet1!L119,"")</f>
        <v>FAPC</v>
      </c>
      <c r="K11" s="12" t="str">
        <f>IF(Sheet1!M119&gt;0,Sheet1!M119,"")</f>
        <v>APC</v>
      </c>
      <c r="L11" s="12" t="str">
        <f>IF(Sheet1!N119&gt;0,Sheet1!N119,"")</f>
        <v>RPIPC</v>
      </c>
      <c r="M11" s="12" t="str">
        <f>IF(Sheet1!O119&gt;0,Sheet1!O119,"")</f>
        <v>SAPC</v>
      </c>
      <c r="N11" s="12" t="str">
        <f>IF(Sheet1!P119&gt;0,Sheet1!P119,"")</f>
        <v>CAPC</v>
      </c>
      <c r="O11" s="12" t="str">
        <f>IF(Sheet1!Q119&gt;0,Sheet1!Q119,"")</f>
        <v>ECUS</v>
      </c>
      <c r="P11" s="12"/>
    </row>
    <row r="12" spans="1:16" s="15" customFormat="1" ht="16.5">
      <c r="A12" s="17" t="str">
        <f>Sheet1!B120</f>
        <v>S10</v>
      </c>
      <c r="B12" s="13" t="str">
        <f>Sheet1!C120</f>
        <v>Goette</v>
      </c>
      <c r="C12" s="13" t="str">
        <f>Sheet1!D120</f>
        <v>Tanya</v>
      </c>
      <c r="D12" s="12" t="e">
        <f>Sheet1!#REF!</f>
        <v>#REF!</v>
      </c>
      <c r="E12" s="12">
        <f>IF(Sheet1!F120="","",Sheet1!F120)</f>
      </c>
      <c r="F12" s="14">
        <f>IF(Sheet1!H120="","",Sheet1!H120)</f>
      </c>
      <c r="G12" s="12" t="str">
        <f>Sheet1!E120</f>
        <v>EFS</v>
      </c>
      <c r="H12" s="2" t="str">
        <f>Sheet1!I120</f>
        <v>Spring 2011</v>
      </c>
      <c r="I12" s="13"/>
      <c r="J12" s="12" t="str">
        <f>IF(Sheet1!L120&gt;0,Sheet1!L120,"")</f>
        <v>APC</v>
      </c>
      <c r="K12" s="12" t="str">
        <f>IF(Sheet1!M120&gt;0,Sheet1!M120,"")</f>
        <v>ECUS</v>
      </c>
      <c r="L12" s="12" t="str">
        <f>IF(Sheet1!N120&gt;0,Sheet1!N120,"")</f>
        <v>FAPC</v>
      </c>
      <c r="M12" s="12" t="str">
        <f>IF(Sheet1!O120&gt;0,Sheet1!O120,"")</f>
        <v>SAPC</v>
      </c>
      <c r="N12" s="12" t="str">
        <f>IF(Sheet1!P120&gt;0,Sheet1!P120,"")</f>
        <v>CAPC</v>
      </c>
      <c r="O12" s="12" t="str">
        <f>IF(Sheet1!Q120&gt;0,Sheet1!Q120,"")</f>
        <v>RPIPC</v>
      </c>
      <c r="P12" s="12"/>
    </row>
    <row r="13" spans="1:16" s="15" customFormat="1" ht="16.5">
      <c r="A13" s="17" t="str">
        <f>Sheet1!B121</f>
        <v>S11</v>
      </c>
      <c r="B13" s="13" t="str">
        <f>Sheet1!C121</f>
        <v>Swinton</v>
      </c>
      <c r="C13" s="13" t="str">
        <f>Sheet1!D121</f>
        <v>John</v>
      </c>
      <c r="D13" s="12" t="e">
        <f>Sheet1!#REF!</f>
        <v>#REF!</v>
      </c>
      <c r="E13" s="12" t="str">
        <f>IF(Sheet1!F121="","",Sheet1!F121)</f>
        <v>CAPC</v>
      </c>
      <c r="F13" s="14" t="str">
        <f>IF(Sheet1!H121="","",Sheet1!H121)</f>
        <v>Chair</v>
      </c>
      <c r="G13" s="12" t="str">
        <f>Sheet1!E121</f>
        <v>EFS</v>
      </c>
      <c r="H13" s="2" t="str">
        <f>Sheet1!I121</f>
        <v>Spring 2012</v>
      </c>
      <c r="I13" s="13"/>
      <c r="J13" s="12" t="str">
        <f>IF(Sheet1!L121&gt;0,Sheet1!L121,"")</f>
        <v>CAPC</v>
      </c>
      <c r="K13" s="12" t="str">
        <f>IF(Sheet1!M121&gt;0,Sheet1!M121,"")</f>
        <v>APC</v>
      </c>
      <c r="L13" s="12" t="str">
        <f>IF(Sheet1!N121&gt;0,Sheet1!N121,"")</f>
        <v>SAPC</v>
      </c>
      <c r="M13" s="12" t="str">
        <f>IF(Sheet1!O121&gt;0,Sheet1!O121,"")</f>
        <v>FAPC</v>
      </c>
      <c r="N13" s="12" t="str">
        <f>IF(Sheet1!P121&gt;0,Sheet1!P121,"")</f>
        <v>RPIPC</v>
      </c>
      <c r="O13" s="12" t="str">
        <f>IF(Sheet1!Q121&gt;0,Sheet1!Q121,"")</f>
        <v>ECUS</v>
      </c>
      <c r="P13" s="12"/>
    </row>
    <row r="14" spans="1:16" s="15" customFormat="1" ht="16.5">
      <c r="A14" s="17" t="str">
        <f>Sheet1!B122</f>
        <v>S12</v>
      </c>
      <c r="B14" s="13" t="str">
        <f>Sheet1!C122</f>
        <v>Whelan</v>
      </c>
      <c r="C14" s="13" t="str">
        <f>Sheet1!D122</f>
        <v>Catherine</v>
      </c>
      <c r="D14" s="12" t="e">
        <f>Sheet1!#REF!</f>
        <v>#REF!</v>
      </c>
      <c r="E14" s="12" t="str">
        <f>IF(Sheet1!F122="","",Sheet1!F122)</f>
        <v>RPIPC</v>
      </c>
      <c r="F14" s="14" t="str">
        <f>IF(Sheet1!H122="","",Sheet1!H122)</f>
        <v>Vice-Chair</v>
      </c>
      <c r="G14" s="12" t="str">
        <f>Sheet1!E122</f>
        <v>EFS</v>
      </c>
      <c r="H14" s="2" t="str">
        <f>Sheet1!I122</f>
        <v>Spring 2011</v>
      </c>
      <c r="I14" s="13"/>
      <c r="J14" s="12" t="str">
        <f>IF(Sheet1!L122&gt;0,Sheet1!L122,"")</f>
        <v>RPIPC</v>
      </c>
      <c r="K14" s="12" t="str">
        <f>IF(Sheet1!M122&gt;0,Sheet1!M122,"")</f>
        <v>APC</v>
      </c>
      <c r="L14" s="12" t="str">
        <f>IF(Sheet1!N122&gt;0,Sheet1!N122,"")</f>
        <v>CAPC</v>
      </c>
      <c r="M14" s="12" t="str">
        <f>IF(Sheet1!O122&gt;0,Sheet1!O122,"")</f>
        <v>FAPC</v>
      </c>
      <c r="N14" s="12" t="str">
        <f>IF(Sheet1!P122&gt;0,Sheet1!P122,"")</f>
        <v>ECUS</v>
      </c>
      <c r="O14" s="12" t="str">
        <f>IF(Sheet1!Q122&gt;0,Sheet1!Q122,"")</f>
        <v>SAPC</v>
      </c>
      <c r="P14" s="12"/>
    </row>
    <row r="15" spans="1:16" s="15" customFormat="1" ht="16.5">
      <c r="A15" s="17" t="str">
        <f>Sheet1!B123</f>
        <v>S13</v>
      </c>
      <c r="B15" s="13" t="str">
        <f>Sheet1!C123</f>
        <v>Whitfield</v>
      </c>
      <c r="C15" s="13" t="str">
        <f>Sheet1!D123</f>
        <v>Mike</v>
      </c>
      <c r="D15" s="12" t="e">
        <f>Sheet1!#REF!</f>
        <v>#REF!</v>
      </c>
      <c r="E15" s="12">
        <f>IF(Sheet1!F123="","",Sheet1!F123)</f>
      </c>
      <c r="F15" s="14">
        <f>IF(Sheet1!H123="","",Sheet1!H123)</f>
      </c>
      <c r="G15" s="12" t="str">
        <f>Sheet1!E123</f>
        <v>EFS</v>
      </c>
      <c r="H15" s="2" t="str">
        <f>Sheet1!I123</f>
        <v>Spring 2012</v>
      </c>
      <c r="I15" s="13"/>
      <c r="J15" s="12" t="str">
        <f>IF(Sheet1!L123&gt;0,Sheet1!L123,"")</f>
        <v>FAPC</v>
      </c>
      <c r="K15" s="12" t="str">
        <f>IF(Sheet1!M123&gt;0,Sheet1!M123,"")</f>
        <v>APC</v>
      </c>
      <c r="L15" s="12" t="str">
        <f>IF(Sheet1!N123&gt;0,Sheet1!N123,"")</f>
        <v>ECUS</v>
      </c>
      <c r="M15" s="12" t="str">
        <f>IF(Sheet1!O123&gt;0,Sheet1!O123,"")</f>
        <v>RPIPC</v>
      </c>
      <c r="N15" s="12" t="str">
        <f>IF(Sheet1!P123&gt;0,Sheet1!P123,"")</f>
        <v>SAPC</v>
      </c>
      <c r="O15" s="12" t="str">
        <f>IF(Sheet1!Q123&gt;0,Sheet1!Q123,"")</f>
        <v>RPIPC</v>
      </c>
      <c r="P15" s="12"/>
    </row>
    <row r="16" spans="1:16" s="15" customFormat="1" ht="16.5">
      <c r="A16" s="17" t="str">
        <f>Sheet1!B124</f>
        <v>S14</v>
      </c>
      <c r="B16" s="13" t="str">
        <f>Sheet1!C124</f>
        <v>Woodard</v>
      </c>
      <c r="C16" s="13" t="str">
        <f>Sheet1!D124</f>
        <v>Howard</v>
      </c>
      <c r="D16" s="12" t="e">
        <f>Sheet1!#REF!</f>
        <v>#REF!</v>
      </c>
      <c r="E16" s="12" t="str">
        <f>IF(Sheet1!F124="","",Sheet1!F124)</f>
        <v>APC</v>
      </c>
      <c r="F16" s="14" t="str">
        <f>IF(Sheet1!H124="","",Sheet1!H124)</f>
        <v>Chair</v>
      </c>
      <c r="G16" s="12" t="str">
        <f>Sheet1!E124</f>
        <v>EFS</v>
      </c>
      <c r="H16" s="2" t="str">
        <f>Sheet1!I124</f>
        <v>Spring 2010</v>
      </c>
      <c r="I16" s="13"/>
      <c r="J16" s="12" t="str">
        <f>IF(Sheet1!L124&gt;0,Sheet1!L124,"")</f>
        <v>APC</v>
      </c>
      <c r="K16" s="12" t="str">
        <f>IF(Sheet1!M124&gt;0,Sheet1!M124,"")</f>
        <v>EC</v>
      </c>
      <c r="L16" s="12" t="str">
        <f>IF(Sheet1!N124&gt;0,Sheet1!N124,"")</f>
        <v>CAPC</v>
      </c>
      <c r="M16" s="12" t="str">
        <f>IF(Sheet1!O124&gt;0,Sheet1!O124,"")</f>
        <v>FAPC</v>
      </c>
      <c r="N16" s="12" t="str">
        <f>IF(Sheet1!P124&gt;0,Sheet1!P124,"")</f>
        <v>RPIPC</v>
      </c>
      <c r="O16" s="12" t="str">
        <f>IF(Sheet1!Q124&gt;0,Sheet1!Q124,"")</f>
        <v>SAPC</v>
      </c>
      <c r="P16" s="12"/>
    </row>
    <row r="17" spans="1:16" s="15" customFormat="1" ht="16.5">
      <c r="A17" s="17" t="str">
        <f>Sheet1!B125</f>
        <v>S15</v>
      </c>
      <c r="B17" s="13" t="str">
        <f>Sheet1!C125</f>
        <v>DeVitis</v>
      </c>
      <c r="C17" s="13" t="str">
        <f>Sheet1!D125</f>
        <v>Joe</v>
      </c>
      <c r="D17" s="12" t="e">
        <f>Sheet1!#REF!</f>
        <v>#REF!</v>
      </c>
      <c r="E17" s="12">
        <f>IF(Sheet1!F125="","",Sheet1!F125)</f>
      </c>
      <c r="F17" s="14">
        <f>IF(Sheet1!H125="","",Sheet1!H125)</f>
      </c>
      <c r="G17" s="12" t="str">
        <f>Sheet1!E125</f>
        <v>EFS</v>
      </c>
      <c r="H17" s="2" t="str">
        <f>Sheet1!I125</f>
        <v>Spring 2011</v>
      </c>
      <c r="I17" s="13"/>
      <c r="J17" s="12" t="str">
        <f>IF(Sheet1!L125&gt;0,Sheet1!L125,"")</f>
        <v>CAPC</v>
      </c>
      <c r="K17" s="12" t="str">
        <f>IF(Sheet1!M125&gt;0,Sheet1!M125,"")</f>
        <v>APC</v>
      </c>
      <c r="L17" s="12" t="str">
        <f>IF(Sheet1!N125&gt;0,Sheet1!N125,"")</f>
        <v>FAPC</v>
      </c>
      <c r="M17" s="12" t="str">
        <f>IF(Sheet1!O125&gt;0,Sheet1!O125,"")</f>
        <v>ECUS</v>
      </c>
      <c r="N17" s="12" t="str">
        <f>IF(Sheet1!P125&gt;0,Sheet1!P125,"")</f>
        <v>SAPC</v>
      </c>
      <c r="O17" s="12" t="str">
        <f>IF(Sheet1!Q125&gt;0,Sheet1!Q125,"")</f>
        <v>RPIPC</v>
      </c>
      <c r="P17" s="12"/>
    </row>
    <row r="18" spans="1:16" s="15" customFormat="1" ht="16.5">
      <c r="A18" s="17" t="str">
        <f>Sheet1!B126</f>
        <v>S16</v>
      </c>
      <c r="B18" s="13" t="str">
        <f>Sheet1!C126</f>
        <v>Digiovanni</v>
      </c>
      <c r="C18" s="13" t="str">
        <f>Sheet1!D126</f>
        <v>Lee</v>
      </c>
      <c r="D18" s="12" t="e">
        <f>Sheet1!#REF!</f>
        <v>#REF!</v>
      </c>
      <c r="E18" s="12" t="str">
        <f>IF(Sheet1!F126="","",Sheet1!F126)</f>
        <v>FAPC</v>
      </c>
      <c r="F18" s="14" t="str">
        <f>IF(Sheet1!H126="","",Sheet1!H126)</f>
        <v>Chair</v>
      </c>
      <c r="G18" s="12" t="str">
        <f>Sheet1!E126</f>
        <v>EFS</v>
      </c>
      <c r="H18" s="2" t="str">
        <f>Sheet1!I126</f>
        <v>Spring 2012</v>
      </c>
      <c r="I18" s="13"/>
      <c r="J18" s="12" t="str">
        <f>IF(Sheet1!L126&gt;0,Sheet1!L126,"")</f>
        <v>FAPC</v>
      </c>
      <c r="K18" s="12" t="str">
        <f>IF(Sheet1!M126&gt;0,Sheet1!M126,"")</f>
        <v>FAPC</v>
      </c>
      <c r="L18" s="12" t="str">
        <f>IF(Sheet1!N126&gt;0,Sheet1!N126,"")</f>
        <v>ECUS</v>
      </c>
      <c r="M18" s="12" t="str">
        <f>IF(Sheet1!O126&gt;0,Sheet1!O126,"")</f>
        <v>ECUS</v>
      </c>
      <c r="N18" s="12" t="str">
        <f>IF(Sheet1!P126&gt;0,Sheet1!P126,"")</f>
        <v>SAPC</v>
      </c>
      <c r="O18" s="12" t="str">
        <f>IF(Sheet1!Q126&gt;0,Sheet1!Q126,"")</f>
        <v>SAPC</v>
      </c>
      <c r="P18" s="12"/>
    </row>
    <row r="19" spans="1:16" s="15" customFormat="1" ht="16.5">
      <c r="A19" s="17" t="str">
        <f>Sheet1!B127</f>
        <v>S17</v>
      </c>
      <c r="B19" s="13" t="str">
        <f>Sheet1!C127</f>
        <v>Kleine</v>
      </c>
      <c r="C19" s="13" t="str">
        <f>Sheet1!D127</f>
        <v>Karynne</v>
      </c>
      <c r="D19" s="12" t="e">
        <f>Sheet1!#REF!</f>
        <v>#REF!</v>
      </c>
      <c r="E19" s="12" t="str">
        <f>IF(Sheet1!F127="","",Sheet1!F127)</f>
        <v>ECUS</v>
      </c>
      <c r="F19" s="14" t="str">
        <f>IF(Sheet1!H127="","",Sheet1!H127)</f>
        <v>Vice-Chair</v>
      </c>
      <c r="G19" s="12" t="str">
        <f>Sheet1!E127</f>
        <v>EFS</v>
      </c>
      <c r="H19" s="2" t="str">
        <f>Sheet1!I127</f>
        <v>Spring 2011</v>
      </c>
      <c r="I19" s="13"/>
      <c r="J19" s="12" t="str">
        <f>IF(Sheet1!L127&gt;0,Sheet1!L127,"")</f>
        <v>ECUS</v>
      </c>
      <c r="K19" s="12" t="str">
        <f>IF(Sheet1!M127&gt;0,Sheet1!M127,"")</f>
        <v>ECUS</v>
      </c>
      <c r="L19" s="12" t="str">
        <f>IF(Sheet1!N127&gt;0,Sheet1!N127,"")</f>
        <v>ECUS</v>
      </c>
      <c r="M19" s="12" t="str">
        <f>IF(Sheet1!O127&gt;0,Sheet1!O127,"")</f>
        <v>ECUS</v>
      </c>
      <c r="N19" s="12" t="str">
        <f>IF(Sheet1!P127&gt;0,Sheet1!P127,"")</f>
        <v>ECUS</v>
      </c>
      <c r="O19" s="12" t="str">
        <f>IF(Sheet1!Q127&gt;0,Sheet1!Q127,"")</f>
        <v>ECUS</v>
      </c>
      <c r="P19" s="12"/>
    </row>
    <row r="20" spans="1:16" s="15" customFormat="1" ht="16.5">
      <c r="A20" s="17" t="str">
        <f>Sheet1!B128</f>
        <v>S18</v>
      </c>
      <c r="B20" s="13" t="str">
        <f>Sheet1!C128</f>
        <v>Matsika</v>
      </c>
      <c r="C20" s="13" t="str">
        <f>Sheet1!D128</f>
        <v>Chrispen</v>
      </c>
      <c r="D20" s="12" t="e">
        <f>Sheet1!#REF!</f>
        <v>#REF!</v>
      </c>
      <c r="E20" s="12" t="str">
        <f>IF(Sheet1!F128="","",Sheet1!F128)</f>
        <v>RPIPC</v>
      </c>
      <c r="F20" s="14">
        <f>IF(Sheet1!H128="","",Sheet1!H128)</f>
      </c>
      <c r="G20" s="12" t="str">
        <f>Sheet1!E128</f>
        <v>EFS</v>
      </c>
      <c r="H20" s="2" t="str">
        <f>Sheet1!I128</f>
        <v>Spring 2010</v>
      </c>
      <c r="I20" s="13"/>
      <c r="J20" s="12" t="str">
        <f>IF(Sheet1!L128&gt;0,Sheet1!L128,"")</f>
        <v>CAPC</v>
      </c>
      <c r="K20" s="12" t="str">
        <f>IF(Sheet1!M128&gt;0,Sheet1!M128,"")</f>
        <v>FAPC</v>
      </c>
      <c r="L20" s="12" t="str">
        <f>IF(Sheet1!N128&gt;0,Sheet1!N128,"")</f>
        <v>APC</v>
      </c>
      <c r="M20" s="12" t="str">
        <f>IF(Sheet1!O128&gt;0,Sheet1!O128,"")</f>
        <v>RPIPC</v>
      </c>
      <c r="N20" s="12" t="str">
        <f>IF(Sheet1!P128&gt;0,Sheet1!P128,"")</f>
        <v>SAPC</v>
      </c>
      <c r="O20" s="12" t="str">
        <f>IF(Sheet1!Q128&gt;0,Sheet1!Q128,"")</f>
        <v>ECUS</v>
      </c>
      <c r="P20" s="12"/>
    </row>
    <row r="21" spans="1:16" s="15" customFormat="1" ht="16.5">
      <c r="A21" s="17" t="str">
        <f>Sheet1!B129</f>
        <v>S19</v>
      </c>
      <c r="B21" s="13" t="str">
        <f>Sheet1!C129</f>
        <v>McMullen</v>
      </c>
      <c r="C21" s="13" t="str">
        <f>Sheet1!D129</f>
        <v>Rebecca</v>
      </c>
      <c r="D21" s="12" t="e">
        <f>Sheet1!#REF!</f>
        <v>#REF!</v>
      </c>
      <c r="E21" s="12">
        <f>IF(Sheet1!F129="","",Sheet1!F129)</f>
      </c>
      <c r="F21" s="14">
        <f>IF(Sheet1!H129="","",Sheet1!H129)</f>
      </c>
      <c r="G21" s="12" t="str">
        <f>Sheet1!E129</f>
        <v>EFS</v>
      </c>
      <c r="H21" s="2" t="str">
        <f>Sheet1!I129</f>
        <v>Spring 2012</v>
      </c>
      <c r="I21" s="13"/>
      <c r="J21" s="12" t="str">
        <f>IF(Sheet1!L129&gt;0,Sheet1!L129,"")</f>
        <v>SAPC</v>
      </c>
      <c r="K21" s="12" t="str">
        <f>IF(Sheet1!M129&gt;0,Sheet1!M129,"")</f>
        <v>SAPC</v>
      </c>
      <c r="L21" s="12" t="str">
        <f>IF(Sheet1!N129&gt;0,Sheet1!N129,"")</f>
        <v>SAPC</v>
      </c>
      <c r="M21" s="12" t="str">
        <f>IF(Sheet1!O129&gt;0,Sheet1!O129,"")</f>
        <v>APC</v>
      </c>
      <c r="N21" s="12" t="str">
        <f>IF(Sheet1!P129&gt;0,Sheet1!P129,"")</f>
        <v>APC</v>
      </c>
      <c r="O21" s="12" t="str">
        <f>IF(Sheet1!Q129&gt;0,Sheet1!Q129,"")</f>
        <v>APC</v>
      </c>
      <c r="P21" s="12"/>
    </row>
    <row r="22" spans="1:16" s="15" customFormat="1" ht="16.5">
      <c r="A22" s="17" t="str">
        <f>Sheet1!B130</f>
        <v>S20</v>
      </c>
      <c r="B22" s="13" t="str">
        <f>Sheet1!C130</f>
        <v>Muschell</v>
      </c>
      <c r="C22" s="13" t="str">
        <f>Sheet1!D130</f>
        <v>Lyndall</v>
      </c>
      <c r="D22" s="12" t="e">
        <f>Sheet1!#REF!</f>
        <v>#REF!</v>
      </c>
      <c r="E22" s="12">
        <f>IF(Sheet1!F130="","",Sheet1!F130)</f>
      </c>
      <c r="F22" s="14">
        <f>IF(Sheet1!H130="","",Sheet1!H130)</f>
      </c>
      <c r="G22" s="12" t="str">
        <f>Sheet1!E130</f>
        <v>EFS</v>
      </c>
      <c r="H22" s="2" t="str">
        <f>Sheet1!I130</f>
        <v>Spring 2012</v>
      </c>
      <c r="I22" s="13"/>
      <c r="J22" s="12" t="str">
        <f>IF(Sheet1!L130&gt;0,Sheet1!L130,"")</f>
        <v>RPIPC</v>
      </c>
      <c r="K22" s="12" t="str">
        <f>IF(Sheet1!M130&gt;0,Sheet1!M130,"")</f>
        <v>FAPC</v>
      </c>
      <c r="L22" s="12" t="str">
        <f>IF(Sheet1!N130&gt;0,Sheet1!N130,"")</f>
        <v>APC</v>
      </c>
      <c r="M22" s="12" t="str">
        <f>IF(Sheet1!O130&gt;0,Sheet1!O130,"")</f>
        <v>SAPC</v>
      </c>
      <c r="N22" s="12" t="str">
        <f>IF(Sheet1!P130&gt;0,Sheet1!P130,"")</f>
        <v>CAPC</v>
      </c>
      <c r="O22" s="12" t="str">
        <f>IF(Sheet1!Q130&gt;0,Sheet1!Q130,"")</f>
        <v>ECUS</v>
      </c>
      <c r="P22" s="12"/>
    </row>
    <row r="23" spans="1:16" s="15" customFormat="1" ht="16.5">
      <c r="A23" s="17" t="str">
        <f>Sheet1!B131</f>
        <v>S21</v>
      </c>
      <c r="B23" s="13" t="str">
        <f>Sheet1!C131</f>
        <v>Roquemore</v>
      </c>
      <c r="C23" s="13" t="str">
        <f>Sheet1!D131</f>
        <v>Barbara</v>
      </c>
      <c r="D23" s="12" t="e">
        <f>Sheet1!#REF!</f>
        <v>#REF!</v>
      </c>
      <c r="E23" s="12" t="str">
        <f>IF(Sheet1!F131="","",Sheet1!F131)</f>
        <v>CAPC</v>
      </c>
      <c r="F23" s="14" t="str">
        <f>IF(Sheet1!H131="","",Sheet1!H131)</f>
        <v>Vice-Chair</v>
      </c>
      <c r="G23" s="12" t="str">
        <f>Sheet1!E131</f>
        <v>EFS</v>
      </c>
      <c r="H23" s="2" t="str">
        <f>Sheet1!I131</f>
        <v>Spring 2011</v>
      </c>
      <c r="I23" s="13"/>
      <c r="J23" s="12" t="str">
        <f>IF(Sheet1!L131&gt;0,Sheet1!L131,"")</f>
        <v>CAPC</v>
      </c>
      <c r="K23" s="12" t="str">
        <f>IF(Sheet1!M131&gt;0,Sheet1!M131,"")</f>
        <v>FAPC</v>
      </c>
      <c r="L23" s="12" t="str">
        <f>IF(Sheet1!N131&gt;0,Sheet1!N131,"")</f>
        <v>EC</v>
      </c>
      <c r="M23" s="12" t="str">
        <f>IF(Sheet1!O131&gt;0,Sheet1!O131,"")</f>
        <v>RPIPC</v>
      </c>
      <c r="N23" s="12" t="str">
        <f>IF(Sheet1!P131&gt;0,Sheet1!P131,"")</f>
        <v>APC</v>
      </c>
      <c r="O23" s="12" t="str">
        <f>IF(Sheet1!Q131&gt;0,Sheet1!Q131,"")</f>
        <v>SAPC</v>
      </c>
      <c r="P23" s="12"/>
    </row>
    <row r="24" spans="1:16" s="15" customFormat="1" ht="16.5">
      <c r="A24" s="17" t="str">
        <f>Sheet1!B132</f>
        <v>S22</v>
      </c>
      <c r="B24" s="13" t="str">
        <f>Sheet1!C132</f>
        <v>Baker</v>
      </c>
      <c r="C24" s="13" t="str">
        <f>Sheet1!D132</f>
        <v>Dean</v>
      </c>
      <c r="D24" s="12" t="e">
        <f>Sheet1!#REF!</f>
        <v>#REF!</v>
      </c>
      <c r="E24" s="12" t="str">
        <f>IF(Sheet1!F132="","",Sheet1!F132)</f>
        <v>ECUS</v>
      </c>
      <c r="F24" s="14">
        <f>IF(Sheet1!H132="","",Sheet1!H132)</f>
      </c>
      <c r="G24" s="12" t="str">
        <f>Sheet1!E132</f>
        <v>EFS</v>
      </c>
      <c r="H24" s="2" t="str">
        <f>Sheet1!I132</f>
        <v>Spring 2011</v>
      </c>
      <c r="I24" s="13"/>
      <c r="J24" s="12" t="str">
        <f>IF(Sheet1!L132&gt;0,Sheet1!L132,"")</f>
        <v>ECUS</v>
      </c>
      <c r="K24" s="12" t="str">
        <f>IF(Sheet1!M132&gt;0,Sheet1!M132,"")</f>
        <v>FAPC</v>
      </c>
      <c r="L24" s="12" t="str">
        <f>IF(Sheet1!N132&gt;0,Sheet1!N132,"")</f>
        <v>APC</v>
      </c>
      <c r="M24" s="12" t="str">
        <f>IF(Sheet1!O132&gt;0,Sheet1!O132,"")</f>
        <v>CAPC</v>
      </c>
      <c r="N24" s="12" t="str">
        <f>IF(Sheet1!P132&gt;0,Sheet1!P132,"")</f>
        <v>SAPC</v>
      </c>
      <c r="O24" s="12" t="str">
        <f>IF(Sheet1!Q132&gt;0,Sheet1!Q132,"")</f>
        <v>RPIPC</v>
      </c>
      <c r="P24" s="12"/>
    </row>
    <row r="25" spans="1:16" s="15" customFormat="1" ht="16.5">
      <c r="A25" s="17" t="str">
        <f>Sheet1!B133</f>
        <v>S23</v>
      </c>
      <c r="B25" s="13" t="str">
        <f>Sheet1!C133</f>
        <v>Hirsch</v>
      </c>
      <c r="C25" s="13" t="str">
        <f>Sheet1!D133</f>
        <v>Jude</v>
      </c>
      <c r="D25" s="12" t="e">
        <f>Sheet1!#REF!</f>
        <v>#REF!</v>
      </c>
      <c r="E25" s="12" t="str">
        <f>IF(Sheet1!F133="","",Sheet1!F133)</f>
        <v>FAPC</v>
      </c>
      <c r="F25" s="14">
        <f>IF(Sheet1!H133="","",Sheet1!H133)</f>
      </c>
      <c r="G25" s="12" t="str">
        <f>Sheet1!E133</f>
        <v>EFS</v>
      </c>
      <c r="H25" s="2" t="str">
        <f>Sheet1!I133</f>
        <v>Spring 2010</v>
      </c>
      <c r="I25" s="13"/>
      <c r="J25" s="12" t="str">
        <f>IF(Sheet1!L133&gt;0,Sheet1!L133,"")</f>
        <v>FAPC</v>
      </c>
      <c r="K25" s="12" t="str">
        <f>IF(Sheet1!M133&gt;0,Sheet1!M133,"")</f>
        <v>FAPC</v>
      </c>
      <c r="L25" s="12" t="str">
        <f>IF(Sheet1!N133&gt;0,Sheet1!N133,"")</f>
        <v>FAPC</v>
      </c>
      <c r="M25" s="12" t="str">
        <f>IF(Sheet1!O133&gt;0,Sheet1!O133,"")</f>
        <v>FAPC</v>
      </c>
      <c r="N25" s="12" t="str">
        <f>IF(Sheet1!P133&gt;0,Sheet1!P133,"")</f>
        <v>CAPC</v>
      </c>
      <c r="O25" s="12" t="str">
        <f>IF(Sheet1!Q133&gt;0,Sheet1!Q133,"")</f>
        <v>APC</v>
      </c>
      <c r="P25" s="12"/>
    </row>
    <row r="26" spans="1:16" s="15" customFormat="1" ht="16.5">
      <c r="A26" s="17" t="str">
        <f>Sheet1!B134</f>
        <v>S24</v>
      </c>
      <c r="B26" s="13" t="str">
        <f>Sheet1!C134</f>
        <v>Ingram</v>
      </c>
      <c r="C26" s="13" t="str">
        <f>Sheet1!D134</f>
        <v>Donna</v>
      </c>
      <c r="D26" s="12" t="e">
        <f>Sheet1!#REF!</f>
        <v>#REF!</v>
      </c>
      <c r="E26" s="12" t="str">
        <f>IF(Sheet1!F134="","",Sheet1!F134)</f>
        <v>CAPC</v>
      </c>
      <c r="F26" s="14">
        <f>IF(Sheet1!H134="","",Sheet1!H134)</f>
      </c>
      <c r="G26" s="12" t="str">
        <f>Sheet1!E134</f>
        <v>EFS</v>
      </c>
      <c r="H26" s="2" t="str">
        <f>Sheet1!I134</f>
        <v>Spring 2011</v>
      </c>
      <c r="I26" s="13"/>
      <c r="J26" s="12" t="str">
        <f>IF(Sheet1!L134&gt;0,Sheet1!L134,"")</f>
        <v>CAPC</v>
      </c>
      <c r="K26" s="12" t="str">
        <f>IF(Sheet1!M134&gt;0,Sheet1!M134,"")</f>
        <v>FAPC</v>
      </c>
      <c r="L26" s="12" t="str">
        <f>IF(Sheet1!N134&gt;0,Sheet1!N134,"")</f>
        <v>SAPC</v>
      </c>
      <c r="M26" s="12" t="str">
        <f>IF(Sheet1!O134&gt;0,Sheet1!O134,"")</f>
        <v>APC</v>
      </c>
      <c r="N26" s="12" t="str">
        <f>IF(Sheet1!P134&gt;0,Sheet1!P134,"")</f>
        <v>RPIPC</v>
      </c>
      <c r="O26" s="12" t="str">
        <f>IF(Sheet1!Q134&gt;0,Sheet1!Q134,"")</f>
        <v>ECUS</v>
      </c>
      <c r="P26" s="12"/>
    </row>
    <row r="27" spans="1:16" s="15" customFormat="1" ht="16.5">
      <c r="A27" s="17" t="str">
        <f>Sheet1!B135</f>
        <v>S25</v>
      </c>
      <c r="B27" s="13" t="str">
        <f>Sheet1!C135</f>
        <v>Malachowski</v>
      </c>
      <c r="C27" s="13" t="str">
        <f>Sheet1!D135</f>
        <v>Judith</v>
      </c>
      <c r="D27" s="12" t="e">
        <f>Sheet1!#REF!</f>
        <v>#REF!</v>
      </c>
      <c r="E27" s="12" t="str">
        <f>IF(Sheet1!F135="","",Sheet1!F135)</f>
        <v>RPIPC</v>
      </c>
      <c r="F27" s="14" t="str">
        <f>IF(Sheet1!H135="","",Sheet1!H135)</f>
        <v>Secretary</v>
      </c>
      <c r="G27" s="12" t="str">
        <f>Sheet1!E135</f>
        <v>EFS</v>
      </c>
      <c r="H27" s="2" t="str">
        <f>Sheet1!I135</f>
        <v>Spring 2012</v>
      </c>
      <c r="I27" s="13"/>
      <c r="J27" s="12" t="str">
        <f>IF(Sheet1!L135&gt;0,Sheet1!L135,"")</f>
        <v>APC</v>
      </c>
      <c r="K27" s="12" t="str">
        <f>IF(Sheet1!M135&gt;0,Sheet1!M135,"")</f>
        <v>CAPC</v>
      </c>
      <c r="L27" s="12" t="str">
        <f>IF(Sheet1!N135&gt;0,Sheet1!N135,"")</f>
        <v>FAPC</v>
      </c>
      <c r="M27" s="12" t="str">
        <f>IF(Sheet1!O135&gt;0,Sheet1!O135,"")</f>
        <v>RPIPC</v>
      </c>
      <c r="N27" s="12" t="str">
        <f>IF(Sheet1!P135&gt;0,Sheet1!P135,"")</f>
        <v>SAPC</v>
      </c>
      <c r="O27" s="12" t="str">
        <f>IF(Sheet1!Q135&gt;0,Sheet1!Q135,"")</f>
        <v>ECUS</v>
      </c>
      <c r="P27" s="12"/>
    </row>
    <row r="28" spans="1:16" s="15" customFormat="1" ht="16.5">
      <c r="A28" s="17" t="str">
        <f>Sheet1!B136</f>
        <v>S26</v>
      </c>
      <c r="B28" s="13" t="str">
        <f>Sheet1!C136</f>
        <v>Auerbach</v>
      </c>
      <c r="C28" s="13" t="str">
        <f>Sheet1!D136</f>
        <v>Stephen</v>
      </c>
      <c r="D28" s="12" t="e">
        <f>Sheet1!#REF!</f>
        <v>#REF!</v>
      </c>
      <c r="E28" s="12">
        <f>IF(Sheet1!F136="","",Sheet1!F136)</f>
      </c>
      <c r="F28" s="14">
        <f>IF(Sheet1!H136="","",Sheet1!H136)</f>
      </c>
      <c r="G28" s="12" t="str">
        <f>Sheet1!E136</f>
        <v>EFS</v>
      </c>
      <c r="H28" s="2" t="str">
        <f>Sheet1!I136</f>
        <v>Spring 2012</v>
      </c>
      <c r="I28" s="13"/>
      <c r="J28" s="12" t="str">
        <f>IF(Sheet1!L136&gt;0,Sheet1!L136,"")</f>
        <v>APC</v>
      </c>
      <c r="K28" s="12" t="str">
        <f>IF(Sheet1!M136&gt;0,Sheet1!M136,"")</f>
        <v>FAPC</v>
      </c>
      <c r="L28" s="12" t="str">
        <f>IF(Sheet1!N136&gt;0,Sheet1!N136,"")</f>
        <v>ECUS</v>
      </c>
      <c r="M28" s="12" t="str">
        <f>IF(Sheet1!O136&gt;0,Sheet1!O136,"")</f>
        <v>CAPC</v>
      </c>
      <c r="N28" s="12" t="str">
        <f>IF(Sheet1!P136&gt;0,Sheet1!P136,"")</f>
        <v>SAPC</v>
      </c>
      <c r="O28" s="12" t="str">
        <f>IF(Sheet1!Q136&gt;0,Sheet1!Q136,"")</f>
        <v>RPIPC</v>
      </c>
      <c r="P28" s="12"/>
    </row>
    <row r="29" spans="1:16" s="15" customFormat="1" ht="16.5">
      <c r="A29" s="17" t="str">
        <f>Sheet1!B137</f>
        <v>S27</v>
      </c>
      <c r="B29" s="13" t="str">
        <f>Sheet1!C137</f>
        <v>Avila</v>
      </c>
      <c r="C29" s="13" t="str">
        <f>Sheet1!D137</f>
        <v>Myron</v>
      </c>
      <c r="D29" s="12" t="e">
        <f>Sheet1!#REF!</f>
        <v>#REF!</v>
      </c>
      <c r="E29" s="12">
        <f>IF(Sheet1!F137="","",Sheet1!F137)</f>
      </c>
      <c r="F29" s="14">
        <f>IF(Sheet1!H137="","",Sheet1!H137)</f>
      </c>
      <c r="G29" s="12" t="str">
        <f>Sheet1!E137</f>
        <v>EFS</v>
      </c>
      <c r="H29" s="2" t="str">
        <f>Sheet1!I137</f>
        <v>Spring 2011</v>
      </c>
      <c r="I29" s="13"/>
      <c r="J29" s="12" t="str">
        <f>IF(Sheet1!L137&gt;0,Sheet1!L137,"")</f>
        <v>APC</v>
      </c>
      <c r="K29" s="12" t="str">
        <f>IF(Sheet1!M137&gt;0,Sheet1!M137,"")</f>
        <v>SAPC</v>
      </c>
      <c r="L29" s="12" t="str">
        <f>IF(Sheet1!N137&gt;0,Sheet1!N137,"")</f>
        <v>FAPC</v>
      </c>
      <c r="M29" s="12" t="str">
        <f>IF(Sheet1!O137&gt;0,Sheet1!O137,"")</f>
        <v>ECUS</v>
      </c>
      <c r="N29" s="12" t="str">
        <f>IF(Sheet1!P137&gt;0,Sheet1!P137,"")</f>
        <v>CAPC</v>
      </c>
      <c r="O29" s="12" t="str">
        <f>IF(Sheet1!Q137&gt;0,Sheet1!Q137,"")</f>
        <v>RPIPC</v>
      </c>
      <c r="P29" s="12"/>
    </row>
    <row r="30" spans="1:16" s="15" customFormat="1" ht="16.5">
      <c r="A30" s="17" t="str">
        <f>Sheet1!B138</f>
        <v>S28</v>
      </c>
      <c r="B30" s="13" t="str">
        <f>Sheet1!C138</f>
        <v>Barkovskii</v>
      </c>
      <c r="C30" s="13" t="str">
        <f>Sheet1!D138</f>
        <v>Andrei</v>
      </c>
      <c r="D30" s="12" t="e">
        <f>Sheet1!#REF!</f>
        <v>#REF!</v>
      </c>
      <c r="E30" s="12" t="str">
        <f>IF(Sheet1!F138="","",Sheet1!F138)</f>
        <v>APC</v>
      </c>
      <c r="F30" s="14">
        <f>IF(Sheet1!H138="","",Sheet1!H138)</f>
      </c>
      <c r="G30" s="12" t="str">
        <f>Sheet1!E138</f>
        <v>EFS</v>
      </c>
      <c r="H30" s="2" t="str">
        <f>Sheet1!I138</f>
        <v>Spring 2012</v>
      </c>
      <c r="I30" s="13"/>
      <c r="J30" s="12" t="str">
        <f>IF(Sheet1!L138&gt;0,Sheet1!L138,"")</f>
        <v>ECUS</v>
      </c>
      <c r="K30" s="12" t="str">
        <f>IF(Sheet1!M138&gt;0,Sheet1!M138,"")</f>
        <v>FAPC</v>
      </c>
      <c r="L30" s="12" t="str">
        <f>IF(Sheet1!N138&gt;0,Sheet1!N138,"")</f>
        <v>APC</v>
      </c>
      <c r="M30" s="12" t="str">
        <f>IF(Sheet1!O138&gt;0,Sheet1!O138,"")</f>
        <v>CAPC</v>
      </c>
      <c r="N30" s="12" t="str">
        <f>IF(Sheet1!P138&gt;0,Sheet1!P138,"")</f>
        <v>RPIPC</v>
      </c>
      <c r="O30" s="12" t="str">
        <f>IF(Sheet1!Q138&gt;0,Sheet1!Q138,"")</f>
        <v>SAPC</v>
      </c>
      <c r="P30" s="12"/>
    </row>
    <row r="31" spans="1:16" s="15" customFormat="1" ht="16.5">
      <c r="A31" s="17" t="str">
        <f>Sheet1!B139</f>
        <v>S29</v>
      </c>
      <c r="B31" s="13" t="str">
        <f>Sheet1!C139</f>
        <v>Brown</v>
      </c>
      <c r="C31" s="13" t="str">
        <f>Sheet1!D139</f>
        <v>Ryan</v>
      </c>
      <c r="D31" s="12" t="e">
        <f>Sheet1!#REF!</f>
        <v>#REF!</v>
      </c>
      <c r="E31" s="12" t="str">
        <f>IF(Sheet1!F139="","",Sheet1!F139)</f>
        <v>SAPC</v>
      </c>
      <c r="F31" s="14">
        <f>IF(Sheet1!H139="","",Sheet1!H139)</f>
      </c>
      <c r="G31" s="12" t="str">
        <f>Sheet1!E139</f>
        <v>EFS</v>
      </c>
      <c r="H31" s="2" t="str">
        <f>Sheet1!I139</f>
        <v>Spring 2010</v>
      </c>
      <c r="I31" s="13"/>
      <c r="J31" s="12" t="str">
        <f>IF(Sheet1!L139&gt;0,Sheet1!L139,"")</f>
        <v>APC</v>
      </c>
      <c r="K31" s="12" t="str">
        <f>IF(Sheet1!M139&gt;0,Sheet1!M139,"")</f>
        <v>RPIPC</v>
      </c>
      <c r="L31" s="12" t="str">
        <f>IF(Sheet1!N139&gt;0,Sheet1!N139,"")</f>
        <v>SAPC</v>
      </c>
      <c r="M31" s="12" t="str">
        <f>IF(Sheet1!O139&gt;0,Sheet1!O139,"")</f>
        <v>CAPC</v>
      </c>
      <c r="N31" s="12" t="str">
        <f>IF(Sheet1!P139&gt;0,Sheet1!P139,"")</f>
        <v>FAPC</v>
      </c>
      <c r="O31" s="12" t="str">
        <f>IF(Sheet1!Q139&gt;0,Sheet1!Q139,"")</f>
        <v>ECUS</v>
      </c>
      <c r="P31" s="12"/>
    </row>
    <row r="32" spans="1:16" s="15" customFormat="1" ht="16.5">
      <c r="A32" s="17" t="str">
        <f>Sheet1!B140</f>
        <v>S30</v>
      </c>
      <c r="B32" s="13" t="str">
        <f>Sheet1!C140</f>
        <v>Buck Doude</v>
      </c>
      <c r="C32" s="13" t="str">
        <f>Sheet1!D140</f>
        <v>Sara</v>
      </c>
      <c r="D32" s="12" t="e">
        <f>Sheet1!#REF!</f>
        <v>#REF!</v>
      </c>
      <c r="E32" s="12" t="str">
        <f>IF(Sheet1!F140="","",Sheet1!F140)</f>
        <v>APC</v>
      </c>
      <c r="F32" s="14" t="str">
        <f>IF(Sheet1!H140="","",Sheet1!H140)</f>
        <v>Secretary</v>
      </c>
      <c r="G32" s="12" t="str">
        <f>Sheet1!E140</f>
        <v>EFS</v>
      </c>
      <c r="H32" s="2" t="str">
        <f>Sheet1!I140</f>
        <v>Spring 2011</v>
      </c>
      <c r="I32" s="13"/>
      <c r="J32" s="12" t="str">
        <f>IF(Sheet1!L140&gt;0,Sheet1!L140,"")</f>
        <v>SAPC</v>
      </c>
      <c r="K32" s="12" t="str">
        <f>IF(Sheet1!M140&gt;0,Sheet1!M140,"")</f>
        <v>FAPC</v>
      </c>
      <c r="L32" s="12" t="str">
        <f>IF(Sheet1!N140&gt;0,Sheet1!N140,"")</f>
        <v>APC</v>
      </c>
      <c r="M32" s="12" t="str">
        <f>IF(Sheet1!O140&gt;0,Sheet1!O140,"")</f>
        <v>RPIPC</v>
      </c>
      <c r="N32" s="12" t="str">
        <f>IF(Sheet1!P140&gt;0,Sheet1!P140,"")</f>
        <v>CAPC</v>
      </c>
      <c r="O32" s="12" t="str">
        <f>IF(Sheet1!Q140&gt;0,Sheet1!Q140,"")</f>
        <v>ECUS</v>
      </c>
      <c r="P32" s="12"/>
    </row>
    <row r="33" spans="1:16" s="15" customFormat="1" ht="16.5">
      <c r="A33" s="17" t="str">
        <f>Sheet1!B141</f>
        <v>S31</v>
      </c>
      <c r="B33" s="13" t="str">
        <f>Sheet1!C141</f>
        <v>Burt</v>
      </c>
      <c r="C33" s="13" t="str">
        <f>Sheet1!D141</f>
        <v>Amy</v>
      </c>
      <c r="D33" s="12" t="e">
        <f>Sheet1!#REF!</f>
        <v>#REF!</v>
      </c>
      <c r="E33" s="12" t="str">
        <f>IF(Sheet1!F141="","",Sheet1!F141)</f>
        <v>CAPC</v>
      </c>
      <c r="F33" s="14">
        <f>IF(Sheet1!H141="","",Sheet1!H141)</f>
      </c>
      <c r="G33" s="12" t="str">
        <f>Sheet1!E141</f>
        <v>EFS</v>
      </c>
      <c r="H33" s="2" t="str">
        <f>Sheet1!I141</f>
        <v>Spring 2010</v>
      </c>
      <c r="I33" s="13"/>
      <c r="J33" s="12" t="str">
        <f>IF(Sheet1!L141&gt;0,Sheet1!L141,"")</f>
        <v>CAPC</v>
      </c>
      <c r="K33" s="12" t="str">
        <f>IF(Sheet1!M141&gt;0,Sheet1!M141,"")</f>
        <v>CAPC</v>
      </c>
      <c r="L33" s="12" t="str">
        <f>IF(Sheet1!N141&gt;0,Sheet1!N141,"")</f>
        <v>CAPC</v>
      </c>
      <c r="M33" s="12" t="str">
        <f>IF(Sheet1!O141&gt;0,Sheet1!O141,"")</f>
        <v>FAPC</v>
      </c>
      <c r="N33" s="12" t="str">
        <f>IF(Sheet1!P141&gt;0,Sheet1!P141,"")</f>
        <v>FAPC</v>
      </c>
      <c r="O33" s="12" t="str">
        <f>IF(Sheet1!Q141&gt;0,Sheet1!Q141,"")</f>
        <v>FAPC</v>
      </c>
      <c r="P33" s="12"/>
    </row>
    <row r="34" spans="1:16" s="15" customFormat="1" ht="16.5">
      <c r="A34" s="17" t="str">
        <f>Sheet1!B142</f>
        <v>S32</v>
      </c>
      <c r="B34" s="13" t="str">
        <f>Sheet1!C142</f>
        <v>Czogalla</v>
      </c>
      <c r="C34" s="13" t="str">
        <f>Sheet1!D142</f>
        <v>Beate</v>
      </c>
      <c r="D34" s="12" t="e">
        <f>Sheet1!#REF!</f>
        <v>#REF!</v>
      </c>
      <c r="E34" s="12" t="str">
        <f>IF(Sheet1!F142="","",Sheet1!F142)</f>
        <v>APC</v>
      </c>
      <c r="F34" s="14">
        <f>IF(Sheet1!H142="","",Sheet1!H142)</f>
      </c>
      <c r="G34" s="12" t="str">
        <f>Sheet1!E142</f>
        <v>EFS</v>
      </c>
      <c r="H34" s="2" t="str">
        <f>Sheet1!I142</f>
        <v>Spring 2010</v>
      </c>
      <c r="I34" s="13"/>
      <c r="J34" s="12" t="str">
        <f>IF(Sheet1!L142&gt;0,Sheet1!L142,"")</f>
        <v>APC</v>
      </c>
      <c r="K34" s="12" t="str">
        <f>IF(Sheet1!M142&gt;0,Sheet1!M142,"")</f>
        <v>FAPC</v>
      </c>
      <c r="L34" s="12" t="str">
        <f>IF(Sheet1!N142&gt;0,Sheet1!N142,"")</f>
        <v>CAPC</v>
      </c>
      <c r="M34" s="12" t="str">
        <f>IF(Sheet1!O142&gt;0,Sheet1!O142,"")</f>
        <v>SAPC</v>
      </c>
      <c r="N34" s="12" t="str">
        <f>IF(Sheet1!P142&gt;0,Sheet1!P142,"")</f>
        <v>RPIPC</v>
      </c>
      <c r="O34" s="12" t="str">
        <f>IF(Sheet1!Q142&gt;0,Sheet1!Q142,"")</f>
        <v>ECUS</v>
      </c>
      <c r="P34" s="12"/>
    </row>
    <row r="35" spans="1:16" s="15" customFormat="1" ht="16.5">
      <c r="A35" s="17" t="str">
        <f>Sheet1!B143</f>
        <v>S33</v>
      </c>
      <c r="B35" s="13" t="str">
        <f>Sheet1!C143</f>
        <v>Gleason</v>
      </c>
      <c r="C35" s="13" t="str">
        <f>Sheet1!D143</f>
        <v>Mike</v>
      </c>
      <c r="D35" s="12" t="e">
        <f>Sheet1!#REF!</f>
        <v>#REF!</v>
      </c>
      <c r="E35" s="12" t="str">
        <f>IF(Sheet1!F143="","",Sheet1!F143)</f>
        <v>APC</v>
      </c>
      <c r="F35" s="14">
        <f>IF(Sheet1!H143="","",Sheet1!H143)</f>
      </c>
      <c r="G35" s="12" t="str">
        <f>Sheet1!E143</f>
        <v>EFS</v>
      </c>
      <c r="H35" s="2" t="str">
        <f>Sheet1!I143</f>
        <v>Spring 2010</v>
      </c>
      <c r="I35" s="13"/>
      <c r="J35" s="12" t="str">
        <f>IF(Sheet1!L143&gt;0,Sheet1!L143,"")</f>
        <v>CAPC</v>
      </c>
      <c r="K35" s="12" t="str">
        <f>IF(Sheet1!M143&gt;0,Sheet1!M143,"")</f>
        <v>SAPC</v>
      </c>
      <c r="L35" s="12" t="str">
        <f>IF(Sheet1!N143&gt;0,Sheet1!N143,"")</f>
        <v>RPIPC</v>
      </c>
      <c r="M35" s="12" t="str">
        <f>IF(Sheet1!O143&gt;0,Sheet1!O143,"")</f>
        <v>CAPC</v>
      </c>
      <c r="N35" s="12" t="str">
        <f>IF(Sheet1!P143&gt;0,Sheet1!P143,"")</f>
        <v>CAPC</v>
      </c>
      <c r="O35" s="12" t="str">
        <f>IF(Sheet1!Q143&gt;0,Sheet1!Q143,"")</f>
        <v>ECUS</v>
      </c>
      <c r="P35" s="12"/>
    </row>
    <row r="36" spans="1:16" s="15" customFormat="1" ht="16.5">
      <c r="A36" s="17" t="str">
        <f>Sheet1!B144</f>
        <v>S34</v>
      </c>
      <c r="B36" s="13" t="str">
        <f>Sheet1!C144</f>
        <v>Flory</v>
      </c>
      <c r="C36" s="13" t="str">
        <f>Sheet1!D144</f>
        <v>Jennifer</v>
      </c>
      <c r="D36" s="12" t="e">
        <f>Sheet1!#REF!</f>
        <v>#REF!</v>
      </c>
      <c r="E36" s="12" t="str">
        <f>IF(Sheet1!F144="","",Sheet1!F144)</f>
        <v>APC</v>
      </c>
      <c r="F36" s="14">
        <f>IF(Sheet1!H144="","",Sheet1!H144)</f>
      </c>
      <c r="G36" s="12" t="str">
        <f>Sheet1!E144</f>
        <v>EFS</v>
      </c>
      <c r="H36" s="2" t="str">
        <f>Sheet1!I144</f>
        <v>Spring 2012</v>
      </c>
      <c r="I36" s="13"/>
      <c r="J36" s="12" t="str">
        <f>IF(Sheet1!L144&gt;0,Sheet1!L144,"")</f>
        <v>APC</v>
      </c>
      <c r="K36" s="12" t="str">
        <f>IF(Sheet1!M144&gt;0,Sheet1!M144,"")</f>
        <v>FAPC</v>
      </c>
      <c r="L36" s="12" t="str">
        <f>IF(Sheet1!N144&gt;0,Sheet1!N144,"")</f>
        <v>SAPC</v>
      </c>
      <c r="M36" s="12" t="str">
        <f>IF(Sheet1!O144&gt;0,Sheet1!O144,"")</f>
        <v>ECUS</v>
      </c>
      <c r="N36" s="12" t="str">
        <f>IF(Sheet1!P144&gt;0,Sheet1!P144,"")</f>
        <v>CAPC</v>
      </c>
      <c r="O36" s="12" t="str">
        <f>IF(Sheet1!Q144&gt;0,Sheet1!Q144,"")</f>
        <v>RPIPC</v>
      </c>
      <c r="P36" s="12"/>
    </row>
    <row r="37" spans="1:16" s="15" customFormat="1" ht="16.5">
      <c r="A37" s="17" t="str">
        <f>Sheet1!B145</f>
        <v>S35</v>
      </c>
      <c r="B37" s="13" t="str">
        <f>Sheet1!C145</f>
        <v>McGill</v>
      </c>
      <c r="C37" s="13" t="str">
        <f>Sheet1!D145</f>
        <v>Ken </v>
      </c>
      <c r="D37" s="12" t="e">
        <f>Sheet1!#REF!</f>
        <v>#REF!</v>
      </c>
      <c r="E37" s="12" t="str">
        <f>IF(Sheet1!F145="","",Sheet1!F145)</f>
        <v>APC</v>
      </c>
      <c r="F37" s="14">
        <f>IF(Sheet1!H145="","",Sheet1!H145)</f>
      </c>
      <c r="G37" s="12" t="str">
        <f>Sheet1!E145</f>
        <v>EFS</v>
      </c>
      <c r="H37" s="2" t="str">
        <f>Sheet1!I145</f>
        <v>Spring 2010</v>
      </c>
      <c r="I37" s="13"/>
      <c r="J37" s="12" t="str">
        <f>IF(Sheet1!L145&gt;0,Sheet1!L145,"")</f>
        <v>ECUS</v>
      </c>
      <c r="K37" s="12" t="str">
        <f>IF(Sheet1!M145&gt;0,Sheet1!M145,"")</f>
        <v>RPIPC</v>
      </c>
      <c r="L37" s="12" t="str">
        <f>IF(Sheet1!N145&gt;0,Sheet1!N145,"")</f>
        <v>APC</v>
      </c>
      <c r="M37" s="12" t="str">
        <f>IF(Sheet1!O145&gt;0,Sheet1!O145,"")</f>
        <v>FAPC</v>
      </c>
      <c r="N37" s="12" t="str">
        <f>IF(Sheet1!P145&gt;0,Sheet1!P145,"")</f>
        <v>CAPC</v>
      </c>
      <c r="O37" s="12" t="str">
        <f>IF(Sheet1!Q145&gt;0,Sheet1!Q145,"")</f>
        <v>SAPC</v>
      </c>
      <c r="P37" s="12"/>
    </row>
    <row r="38" spans="1:16" s="15" customFormat="1" ht="16.5">
      <c r="A38" s="17" t="str">
        <f>Sheet1!B146</f>
        <v>S36</v>
      </c>
      <c r="B38" s="13" t="str">
        <f>Sheet1!C146</f>
        <v>McGinley</v>
      </c>
      <c r="C38" s="13" t="str">
        <f>Sheet1!D146</f>
        <v>Macon</v>
      </c>
      <c r="D38" s="12" t="e">
        <f>Sheet1!#REF!</f>
        <v>#REF!</v>
      </c>
      <c r="E38" s="12" t="str">
        <f>IF(Sheet1!F146="","",Sheet1!F146)</f>
        <v>SAPC</v>
      </c>
      <c r="F38" s="14">
        <f>IF(Sheet1!H146="","",Sheet1!H146)</f>
      </c>
      <c r="G38" s="12" t="str">
        <f>Sheet1!E146</f>
        <v>EFS</v>
      </c>
      <c r="H38" s="2" t="str">
        <f>Sheet1!I146</f>
        <v>Spring 2011</v>
      </c>
      <c r="I38" s="13"/>
      <c r="J38" s="12" t="str">
        <f>IF(Sheet1!L146&gt;0,Sheet1!L146,"")</f>
        <v>SAPC</v>
      </c>
      <c r="K38" s="12" t="str">
        <f>IF(Sheet1!M146&gt;0,Sheet1!M146,"")</f>
        <v>SAPC</v>
      </c>
      <c r="L38" s="12" t="str">
        <f>IF(Sheet1!N146&gt;0,Sheet1!N146,"")</f>
        <v>RPIPC</v>
      </c>
      <c r="M38" s="12" t="str">
        <f>IF(Sheet1!O146&gt;0,Sheet1!O146,"")</f>
        <v>RPIPC</v>
      </c>
      <c r="N38" s="12" t="str">
        <f>IF(Sheet1!P146&gt;0,Sheet1!P146,"")</f>
        <v>CAPC</v>
      </c>
      <c r="O38" s="12" t="str">
        <f>IF(Sheet1!Q146&gt;0,Sheet1!Q146,"")</f>
        <v>CAPC</v>
      </c>
      <c r="P38" s="12"/>
    </row>
    <row r="39" spans="1:16" s="15" customFormat="1" ht="16.5">
      <c r="A39" s="17" t="str">
        <f>Sheet1!B147</f>
        <v>S37</v>
      </c>
      <c r="B39" s="13" t="str">
        <f>Sheet1!C147</f>
        <v>Mshana</v>
      </c>
      <c r="C39" s="13" t="str">
        <f>Sheet1!D147</f>
        <v>Fadhili </v>
      </c>
      <c r="D39" s="12" t="e">
        <f>Sheet1!#REF!</f>
        <v>#REF!</v>
      </c>
      <c r="E39" s="12">
        <f>IF(Sheet1!F147="","",Sheet1!F147)</f>
      </c>
      <c r="F39" s="14">
        <f>IF(Sheet1!H147="","",Sheet1!H147)</f>
      </c>
      <c r="G39" s="12" t="str">
        <f>Sheet1!E147</f>
        <v>EFS</v>
      </c>
      <c r="H39" s="2" t="str">
        <f>Sheet1!I147</f>
        <v>Spring 2012</v>
      </c>
      <c r="I39" s="13"/>
      <c r="J39" s="12" t="str">
        <f>IF(Sheet1!L147&gt;0,Sheet1!L147,"")</f>
        <v>FAPC</v>
      </c>
      <c r="K39" s="12" t="str">
        <f>IF(Sheet1!M147&gt;0,Sheet1!M147,"")</f>
        <v>APC</v>
      </c>
      <c r="L39" s="12" t="str">
        <f>IF(Sheet1!N147&gt;0,Sheet1!N147,"")</f>
        <v>CAPC</v>
      </c>
      <c r="M39" s="12" t="str">
        <f>IF(Sheet1!O147&gt;0,Sheet1!O147,"")</f>
        <v>SAPC</v>
      </c>
      <c r="N39" s="12" t="str">
        <f>IF(Sheet1!P147&gt;0,Sheet1!P147,"")</f>
        <v>EC</v>
      </c>
      <c r="O39" s="12" t="str">
        <f>IF(Sheet1!Q147&gt;0,Sheet1!Q147,"")</f>
        <v>RPIPC</v>
      </c>
      <c r="P39" s="12"/>
    </row>
    <row r="40" spans="1:16" s="15" customFormat="1" ht="16.5">
      <c r="A40" s="17" t="str">
        <f>Sheet1!B148</f>
        <v>S38</v>
      </c>
      <c r="B40" s="13" t="str">
        <f>Sheet1!C148</f>
        <v>Risch</v>
      </c>
      <c r="C40" s="13" t="str">
        <f>Sheet1!D148</f>
        <v>William</v>
      </c>
      <c r="D40" s="12" t="e">
        <f>Sheet1!#REF!</f>
        <v>#REF!</v>
      </c>
      <c r="E40" s="12" t="str">
        <f>IF(Sheet1!F148="","",Sheet1!F148)</f>
        <v>CAPC</v>
      </c>
      <c r="F40" s="14" t="str">
        <f>IF(Sheet1!H148="","",Sheet1!H148)</f>
        <v>Secretary</v>
      </c>
      <c r="G40" s="12" t="str">
        <f>Sheet1!E148</f>
        <v>EFS</v>
      </c>
      <c r="H40" s="2" t="str">
        <f>Sheet1!I148</f>
        <v>Spring 2011</v>
      </c>
      <c r="I40" s="13"/>
      <c r="J40" s="12" t="str">
        <f>IF(Sheet1!L148&gt;0,Sheet1!L148,"")</f>
        <v>CAPC</v>
      </c>
      <c r="K40" s="12" t="str">
        <f>IF(Sheet1!M148&gt;0,Sheet1!M148,"")</f>
        <v>FAPC</v>
      </c>
      <c r="L40" s="12" t="str">
        <f>IF(Sheet1!N148&gt;0,Sheet1!N148,"")</f>
        <v>APC</v>
      </c>
      <c r="M40" s="12" t="str">
        <f>IF(Sheet1!O148&gt;0,Sheet1!O148,"")</f>
        <v>RPIPC</v>
      </c>
      <c r="N40" s="12" t="str">
        <f>IF(Sheet1!P148&gt;0,Sheet1!P148,"")</f>
        <v>ECUS</v>
      </c>
      <c r="O40" s="12" t="str">
        <f>IF(Sheet1!Q148&gt;0,Sheet1!Q148,"")</f>
        <v>SAPC</v>
      </c>
      <c r="P40" s="12" t="s">
        <v>325</v>
      </c>
    </row>
    <row r="41" spans="1:16" s="15" customFormat="1" ht="16.5">
      <c r="A41" s="17" t="str">
        <f>Sheet1!B149</f>
        <v>S39</v>
      </c>
      <c r="B41" s="13" t="str">
        <f>Sheet1!C149</f>
        <v>Rose</v>
      </c>
      <c r="C41" s="13" t="str">
        <f>Sheet1!D149</f>
        <v>Mike</v>
      </c>
      <c r="D41" s="12" t="e">
        <f>Sheet1!#REF!</f>
        <v>#REF!</v>
      </c>
      <c r="E41" s="12" t="str">
        <f>IF(Sheet1!F149="","",Sheet1!F149)</f>
        <v>FAPC</v>
      </c>
      <c r="F41" s="14" t="str">
        <f>IF(Sheet1!H149="","",Sheet1!H149)</f>
        <v>Vice-Chair</v>
      </c>
      <c r="G41" s="12" t="str">
        <f>Sheet1!E149</f>
        <v>EFS</v>
      </c>
      <c r="H41" s="2" t="str">
        <f>Sheet1!I149</f>
        <v>Spring 2010</v>
      </c>
      <c r="I41" s="13"/>
      <c r="J41" s="12" t="str">
        <f>IF(Sheet1!L149&gt;0,Sheet1!L149,"")</f>
        <v>FAPC</v>
      </c>
      <c r="K41" s="12" t="str">
        <f>IF(Sheet1!M149&gt;0,Sheet1!M149,"")</f>
        <v>FAPC</v>
      </c>
      <c r="L41" s="12" t="str">
        <f>IF(Sheet1!N149&gt;0,Sheet1!N149,"")</f>
        <v>FAPC</v>
      </c>
      <c r="M41" s="12" t="str">
        <f>IF(Sheet1!O149&gt;0,Sheet1!O149,"")</f>
        <v>FAPC</v>
      </c>
      <c r="N41" s="12" t="str">
        <f>IF(Sheet1!P149&gt;0,Sheet1!P149,"")</f>
        <v>FAPC</v>
      </c>
      <c r="O41" s="12" t="str">
        <f>IF(Sheet1!Q149&gt;0,Sheet1!Q149,"")</f>
        <v>FAPC</v>
      </c>
      <c r="P41" s="12"/>
    </row>
    <row r="42" spans="1:16" s="15" customFormat="1" ht="16.5">
      <c r="A42" s="17" t="str">
        <f>Sheet1!B150</f>
        <v>S40</v>
      </c>
      <c r="B42" s="13" t="str">
        <f>Sheet1!C150</f>
        <v>Turner</v>
      </c>
      <c r="C42" s="13" t="str">
        <f>Sheet1!D150</f>
        <v>Craig</v>
      </c>
      <c r="D42" s="12" t="e">
        <f>Sheet1!#REF!</f>
        <v>#REF!</v>
      </c>
      <c r="E42" s="12" t="str">
        <f>IF(Sheet1!F150="","",Sheet1!F150)</f>
        <v>ECUS</v>
      </c>
      <c r="F42" s="14">
        <f>IF(Sheet1!H150="","",Sheet1!H150)</f>
      </c>
      <c r="G42" s="12" t="str">
        <f>Sheet1!E150</f>
        <v>EFS</v>
      </c>
      <c r="H42" s="2" t="str">
        <f>Sheet1!I150</f>
        <v>Spring 2012</v>
      </c>
      <c r="I42" s="13"/>
      <c r="J42" s="12" t="str">
        <f>IF(Sheet1!L150&gt;0,Sheet1!L150,"")</f>
        <v>FAPC</v>
      </c>
      <c r="K42" s="12" t="str">
        <f>IF(Sheet1!M150&gt;0,Sheet1!M150,"")</f>
        <v>FAPC</v>
      </c>
      <c r="L42" s="12" t="str">
        <f>IF(Sheet1!N150&gt;0,Sheet1!N150,"")</f>
        <v>FAPC</v>
      </c>
      <c r="M42" s="12" t="str">
        <f>IF(Sheet1!O150&gt;0,Sheet1!O150,"")</f>
        <v>ECUS</v>
      </c>
      <c r="N42" s="12" t="str">
        <f>IF(Sheet1!P150&gt;0,Sheet1!P150,"")</f>
        <v>ECUS</v>
      </c>
      <c r="O42" s="12" t="str">
        <f>IF(Sheet1!Q150&gt;0,Sheet1!Q150,"")</f>
        <v>ECUS</v>
      </c>
      <c r="P42" s="12"/>
    </row>
    <row r="43" spans="1:16" s="15" customFormat="1" ht="16.5">
      <c r="A43" s="17" t="str">
        <f>Sheet1!B151</f>
        <v>S41</v>
      </c>
      <c r="B43" s="13" t="str">
        <f>Sheet1!C151</f>
        <v>Ubah</v>
      </c>
      <c r="C43" s="13" t="str">
        <f>Sheet1!D151</f>
        <v>Charles</v>
      </c>
      <c r="D43" s="12" t="e">
        <f>Sheet1!#REF!</f>
        <v>#REF!</v>
      </c>
      <c r="E43" s="12">
        <f>IF(Sheet1!F151="","",Sheet1!F151)</f>
      </c>
      <c r="F43" s="14">
        <f>IF(Sheet1!H151="","",Sheet1!H151)</f>
      </c>
      <c r="G43" s="12" t="str">
        <f>Sheet1!E151</f>
        <v>EFS</v>
      </c>
      <c r="H43" s="2" t="str">
        <f>Sheet1!I151</f>
        <v>Spring 2011</v>
      </c>
      <c r="I43" s="13"/>
      <c r="J43" s="12" t="str">
        <f>IF(Sheet1!L151&gt;0,Sheet1!L151,"")</f>
        <v>APC</v>
      </c>
      <c r="K43" s="12" t="str">
        <f>IF(Sheet1!M151&gt;0,Sheet1!M151,"")</f>
        <v>FAPC</v>
      </c>
      <c r="L43" s="12" t="str">
        <f>IF(Sheet1!N151&gt;0,Sheet1!N151,"")</f>
        <v>RPIPC</v>
      </c>
      <c r="M43" s="12" t="str">
        <f>IF(Sheet1!O151&gt;0,Sheet1!O151,"")</f>
        <v>ECUS</v>
      </c>
      <c r="N43" s="12" t="str">
        <f>IF(Sheet1!P151&gt;0,Sheet1!P151,"")</f>
        <v>SAPC</v>
      </c>
      <c r="O43" s="12" t="str">
        <f>IF(Sheet1!Q151&gt;0,Sheet1!Q151,"")</f>
        <v>CAPC</v>
      </c>
      <c r="P43" s="12"/>
    </row>
    <row r="44" spans="1:16" s="15" customFormat="1" ht="16.5">
      <c r="A44" s="17" t="str">
        <f>Sheet1!B152</f>
        <v>S42</v>
      </c>
      <c r="B44" s="13" t="str">
        <f>Sheet1!C152</f>
        <v>Viau</v>
      </c>
      <c r="C44" s="13" t="str">
        <f>Sheet1!D152</f>
        <v>Robert</v>
      </c>
      <c r="D44" s="12" t="e">
        <f>Sheet1!#REF!</f>
        <v>#REF!</v>
      </c>
      <c r="E44" s="12" t="str">
        <f>IF(Sheet1!F152="","",Sheet1!F152)</f>
        <v>CAPC</v>
      </c>
      <c r="F44" s="14">
        <f>IF(Sheet1!H152="","",Sheet1!H152)</f>
      </c>
      <c r="G44" s="12" t="str">
        <f>Sheet1!E152</f>
        <v>EFS</v>
      </c>
      <c r="H44" s="2" t="str">
        <f>Sheet1!I152</f>
        <v>Spring 2010</v>
      </c>
      <c r="I44" s="13"/>
      <c r="J44" s="12" t="str">
        <f>IF(Sheet1!L152&gt;0,Sheet1!L152,"")</f>
        <v>APC</v>
      </c>
      <c r="K44" s="12" t="str">
        <f>IF(Sheet1!M152&gt;0,Sheet1!M152,"")</f>
        <v>CAPC</v>
      </c>
      <c r="L44" s="12" t="str">
        <f>IF(Sheet1!N152&gt;0,Sheet1!N152,"")</f>
        <v>FAPC</v>
      </c>
      <c r="M44" s="12" t="str">
        <f>IF(Sheet1!O152&gt;0,Sheet1!O152,"")</f>
        <v>ECUS</v>
      </c>
      <c r="N44" s="12" t="str">
        <f>IF(Sheet1!P152&gt;0,Sheet1!P152,"")</f>
        <v>SAPC</v>
      </c>
      <c r="O44" s="12" t="str">
        <f>IF(Sheet1!Q152&gt;0,Sheet1!Q152,"")</f>
        <v>RPIPC</v>
      </c>
      <c r="P44" s="12"/>
    </row>
    <row r="45" spans="1:16" s="15" customFormat="1" ht="16.5">
      <c r="A45" s="17" t="str">
        <f>Sheet1!B153</f>
        <v>S43</v>
      </c>
      <c r="B45" s="13" t="str">
        <f>Sheet1!C154</f>
        <v>Windish</v>
      </c>
      <c r="C45" s="13" t="str">
        <f>Sheet1!D154</f>
        <v>Joe</v>
      </c>
      <c r="D45" s="12" t="str">
        <f>Sheet1!E154</f>
        <v>Senator</v>
      </c>
      <c r="E45" s="12" t="str">
        <f>IF(Sheet1!F154="","",Sheet1!F154)</f>
        <v>RPIPC</v>
      </c>
      <c r="F45" s="14">
        <f>IF(Sheet1!H154="","",Sheet1!H154)</f>
      </c>
      <c r="G45" s="12" t="str">
        <f>Sheet1!G154</f>
        <v>Staff</v>
      </c>
      <c r="H45" s="2" t="str">
        <f>Sheet1!I153</f>
        <v>Spring 2010</v>
      </c>
      <c r="I45" s="13"/>
      <c r="J45" s="12" t="str">
        <f>IF(Sheet1!L153&gt;0,Sheet1!L153,"")</f>
        <v>RPIPC</v>
      </c>
      <c r="K45" s="12" t="str">
        <f>IF(Sheet1!M153&gt;0,Sheet1!M153,"")</f>
        <v>CAPC</v>
      </c>
      <c r="L45" s="12" t="str">
        <f>IF(Sheet1!N153&gt;0,Sheet1!N153,"")</f>
        <v>SAPC</v>
      </c>
      <c r="M45" s="12" t="str">
        <f>IF(Sheet1!O153&gt;0,Sheet1!O153,"")</f>
        <v>RPIPC</v>
      </c>
      <c r="N45" s="12" t="str">
        <f>IF(Sheet1!P153&gt;0,Sheet1!P153,"")</f>
        <v>CAPC</v>
      </c>
      <c r="O45" s="12" t="str">
        <f>IF(Sheet1!Q153&gt;0,Sheet1!Q153,"")</f>
        <v>SAPC</v>
      </c>
      <c r="P45" s="12" t="s">
        <v>499</v>
      </c>
    </row>
    <row r="46" spans="1:16" s="15" customFormat="1" ht="16.5">
      <c r="A46" s="17" t="str">
        <f>Sheet1!B154</f>
        <v>S44</v>
      </c>
      <c r="B46" s="13" t="str">
        <f>Sheet1!C155</f>
        <v>Weston</v>
      </c>
      <c r="C46" s="13" t="str">
        <f>Sheet1!D155</f>
        <v>Erin</v>
      </c>
      <c r="D46" s="12" t="str">
        <f>Sheet1!E155</f>
        <v>Senator</v>
      </c>
      <c r="E46" s="12">
        <f>IF(Sheet1!F155="","",Sheet1!F155)</f>
      </c>
      <c r="F46" s="14">
        <f>IF(Sheet1!H155="","",Sheet1!H155)</f>
      </c>
      <c r="G46" s="12" t="str">
        <f>Sheet1!G155</f>
        <v>Staff</v>
      </c>
      <c r="H46" s="2" t="str">
        <f>Sheet1!I154</f>
        <v>Spring 2010</v>
      </c>
      <c r="I46" s="13"/>
      <c r="J46" s="12" t="str">
        <f>IF(Sheet1!L154&gt;0,Sheet1!L154,"")</f>
        <v>RPIPC</v>
      </c>
      <c r="K46" s="12">
        <f>IF(Sheet1!M154&gt;0,Sheet1!M154,"")</f>
      </c>
      <c r="L46" s="12">
        <f>IF(Sheet1!N154&gt;0,Sheet1!N154,"")</f>
      </c>
      <c r="M46" s="12">
        <f>IF(Sheet1!O154&gt;0,Sheet1!O154,"")</f>
      </c>
      <c r="N46" s="12">
        <f>IF(Sheet1!P154&gt;0,Sheet1!P154,"")</f>
      </c>
      <c r="O46" s="12">
        <f>IF(Sheet1!Q154&gt;0,Sheet1!Q154,"")</f>
      </c>
      <c r="P46" s="12" t="s">
        <v>499</v>
      </c>
    </row>
    <row r="47" spans="1:16" s="15" customFormat="1" ht="16.5">
      <c r="A47" s="17" t="str">
        <f>Sheet1!B155</f>
        <v>S45</v>
      </c>
      <c r="B47" s="13" t="str">
        <f>Sheet1!C156</f>
        <v>Havey</v>
      </c>
      <c r="C47" s="13" t="str">
        <f>Sheet1!D156</f>
        <v>Liz</v>
      </c>
      <c r="D47" s="12" t="str">
        <f>Sheet1!E156</f>
        <v>Senator</v>
      </c>
      <c r="E47" s="12">
        <f>IF(Sheet1!F156="","",Sheet1!F156)</f>
      </c>
      <c r="F47" s="14">
        <f>IF(Sheet1!H156="","",Sheet1!H156)</f>
      </c>
      <c r="G47" s="12" t="str">
        <f>Sheet1!G156</f>
        <v>Staff</v>
      </c>
      <c r="H47" s="2" t="str">
        <f>Sheet1!I155</f>
        <v>Spring 2010</v>
      </c>
      <c r="I47" s="13"/>
      <c r="J47" s="12" t="str">
        <f>IF(Sheet1!L155&gt;0,Sheet1!L155,"")</f>
        <v>RPIPC</v>
      </c>
      <c r="K47" s="12">
        <f>IF(Sheet1!M155&gt;0,Sheet1!M155,"")</f>
      </c>
      <c r="L47" s="12">
        <f>IF(Sheet1!N155&gt;0,Sheet1!N155,"")</f>
      </c>
      <c r="M47" s="12">
        <f>IF(Sheet1!O155&gt;0,Sheet1!O155,"")</f>
      </c>
      <c r="N47" s="12">
        <f>IF(Sheet1!P155&gt;0,Sheet1!P155,"")</f>
      </c>
      <c r="O47" s="12">
        <f>IF(Sheet1!Q155&gt;0,Sheet1!Q155,"")</f>
      </c>
      <c r="P47" s="12" t="s">
        <v>499</v>
      </c>
    </row>
    <row r="48" spans="1:16" s="15" customFormat="1" ht="16.5">
      <c r="A48" s="17" t="str">
        <f>Sheet1!B156</f>
        <v>S46</v>
      </c>
      <c r="B48" s="13" t="str">
        <f>Sheet1!C157</f>
        <v>Maraziti</v>
      </c>
      <c r="C48" s="13" t="str">
        <f>Sheet1!D157</f>
        <v>Jen</v>
      </c>
      <c r="D48" s="12" t="str">
        <f>Sheet1!E157</f>
        <v>Senator</v>
      </c>
      <c r="E48" s="12">
        <f>IF(Sheet1!F157="","",Sheet1!F157)</f>
      </c>
      <c r="F48" s="14">
        <f>IF(Sheet1!H157="","",Sheet1!H157)</f>
      </c>
      <c r="G48" s="12" t="str">
        <f>Sheet1!G157</f>
        <v>Staff</v>
      </c>
      <c r="H48" s="2" t="str">
        <f>Sheet1!I156</f>
        <v>Spring 2010</v>
      </c>
      <c r="I48" s="13"/>
      <c r="J48" s="12" t="str">
        <f>IF(Sheet1!L156&gt;0,Sheet1!L156,"")</f>
        <v>RPIPC</v>
      </c>
      <c r="K48" s="12">
        <f>IF(Sheet1!M156&gt;0,Sheet1!M156,"")</f>
      </c>
      <c r="L48" s="12">
        <f>IF(Sheet1!N156&gt;0,Sheet1!N156,"")</f>
      </c>
      <c r="M48" s="12">
        <f>IF(Sheet1!O156&gt;0,Sheet1!O156,"")</f>
      </c>
      <c r="N48" s="12">
        <f>IF(Sheet1!P156&gt;0,Sheet1!P156,"")</f>
      </c>
      <c r="O48" s="12">
        <f>IF(Sheet1!Q156&gt;0,Sheet1!Q156,"")</f>
      </c>
      <c r="P48" s="12" t="s">
        <v>492</v>
      </c>
    </row>
    <row r="49" spans="1:16" s="15" customFormat="1" ht="16.5">
      <c r="A49" s="17" t="str">
        <f>Sheet1!B157</f>
        <v>S47</v>
      </c>
      <c r="B49" s="13" t="str">
        <f>Sheet1!C166</f>
        <v>McLaughlin</v>
      </c>
      <c r="C49" s="13" t="str">
        <f>Sheet1!D166</f>
        <v>David</v>
      </c>
      <c r="D49" s="12" t="str">
        <f>Sheet1!E158</f>
        <v>Senator</v>
      </c>
      <c r="E49" s="12">
        <f>IF(Sheet1!F158="","",Sheet1!F158)</f>
      </c>
      <c r="F49" s="14">
        <f>IF(Sheet1!H158="","",Sheet1!H158)</f>
      </c>
      <c r="G49" s="12" t="str">
        <f>Sheet1!G158</f>
        <v>Student</v>
      </c>
      <c r="H49" s="2" t="str">
        <f>Sheet1!I157</f>
        <v>Spring 2010</v>
      </c>
      <c r="I49" s="13"/>
      <c r="J49" s="12" t="str">
        <f>IF(Sheet1!L157&gt;0,Sheet1!L157,"")</f>
        <v>SAPC</v>
      </c>
      <c r="K49" s="12">
        <f>IF(Sheet1!M157&gt;0,Sheet1!M157,"")</f>
      </c>
      <c r="L49" s="12">
        <f>IF(Sheet1!N157&gt;0,Sheet1!N157,"")</f>
      </c>
      <c r="M49" s="12">
        <f>IF(Sheet1!O157&gt;0,Sheet1!O157,"")</f>
      </c>
      <c r="N49" s="12">
        <f>IF(Sheet1!P157&gt;0,Sheet1!P157,"")</f>
      </c>
      <c r="O49" s="12">
        <f>IF(Sheet1!Q157&gt;0,Sheet1!Q157,"")</f>
      </c>
      <c r="P49" s="12" t="s">
        <v>492</v>
      </c>
    </row>
    <row r="50" spans="1:16" s="15" customFormat="1" ht="16.5">
      <c r="A50" s="17" t="str">
        <f>Sheet1!B158</f>
        <v>S48</v>
      </c>
      <c r="B50" s="13" t="str">
        <f>Sheet1!C159</f>
        <v>Mullins</v>
      </c>
      <c r="C50" s="13" t="str">
        <f>Sheet1!D159</f>
        <v>Zach</v>
      </c>
      <c r="D50" s="12" t="str">
        <f>Sheet1!E159</f>
        <v>Senator</v>
      </c>
      <c r="E50" s="12" t="str">
        <f>IF(Sheet1!F159="","",Sheet1!F159)</f>
        <v>SAPC</v>
      </c>
      <c r="F50" s="14">
        <f>IF(Sheet1!H159="","",Sheet1!H159)</f>
      </c>
      <c r="G50" s="12" t="str">
        <f>Sheet1!G159</f>
        <v>Student</v>
      </c>
      <c r="H50" s="2" t="str">
        <f>Sheet1!I158</f>
        <v>Spring 2010</v>
      </c>
      <c r="I50" s="13"/>
      <c r="J50" s="12" t="str">
        <f>IF(Sheet1!L158&gt;0,Sheet1!L158,"")</f>
        <v>SAPC</v>
      </c>
      <c r="K50" s="12">
        <f>IF(Sheet1!M158&gt;0,Sheet1!M158,"")</f>
      </c>
      <c r="L50" s="12">
        <f>IF(Sheet1!N158&gt;0,Sheet1!N158,"")</f>
      </c>
      <c r="M50" s="12">
        <f>IF(Sheet1!O158&gt;0,Sheet1!O158,"")</f>
      </c>
      <c r="N50" s="12">
        <f>IF(Sheet1!P158&gt;0,Sheet1!P158,"")</f>
      </c>
      <c r="O50" s="12">
        <f>IF(Sheet1!Q158&gt;0,Sheet1!Q158,"")</f>
      </c>
      <c r="P50" s="12" t="s">
        <v>492</v>
      </c>
    </row>
    <row r="51" spans="1:16" s="15" customFormat="1" ht="16.5">
      <c r="A51" s="17" t="str">
        <f>Sheet1!B159</f>
        <v>S49</v>
      </c>
      <c r="B51" s="13" t="str">
        <f>Sheet1!C153</f>
        <v>Wilkinson, Jr.</v>
      </c>
      <c r="C51" s="13" t="str">
        <f>Sheet1!D153</f>
        <v>Clif</v>
      </c>
      <c r="D51" s="12" t="e">
        <f>Sheet1!#REF!</f>
        <v>#REF!</v>
      </c>
      <c r="E51" s="12" t="str">
        <f>IF(Sheet1!F153="","",Sheet1!F153)</f>
        <v>CAPC</v>
      </c>
      <c r="F51" s="14">
        <f>IF(Sheet1!H153="","",Sheet1!H153)</f>
      </c>
      <c r="G51" s="12" t="str">
        <f>Sheet1!E153</f>
        <v>EFS</v>
      </c>
      <c r="H51" s="2" t="str">
        <f>Sheet1!I159</f>
        <v>Spring 2010</v>
      </c>
      <c r="I51" s="13"/>
      <c r="J51" s="12" t="str">
        <f>IF(Sheet1!L159&gt;0,Sheet1!L159,"")</f>
        <v>SAPC</v>
      </c>
      <c r="K51" s="12">
        <f>IF(Sheet1!M159&gt;0,Sheet1!M159,"")</f>
      </c>
      <c r="L51" s="12">
        <f>IF(Sheet1!N159&gt;0,Sheet1!N159,"")</f>
      </c>
      <c r="M51" s="12">
        <f>IF(Sheet1!O159&gt;0,Sheet1!O159,"")</f>
      </c>
      <c r="N51" s="12">
        <f>IF(Sheet1!P159&gt;0,Sheet1!P159,"")</f>
      </c>
      <c r="O51" s="12">
        <f>IF(Sheet1!Q159&gt;0,Sheet1!Q159,"")</f>
      </c>
      <c r="P51" s="12"/>
    </row>
    <row r="52" spans="1:21" s="15" customFormat="1" ht="16.5">
      <c r="A52" s="17" t="str">
        <f>Sheet1!B161</f>
        <v>NS1</v>
      </c>
      <c r="B52" s="13" t="str">
        <f>IF(Sheet1!C161="","",Sheet1!C161)</f>
        <v>Desig-APC</v>
      </c>
      <c r="C52" s="13" t="str">
        <f>IF(Sheet1!D161="","",Sheet1!D161)</f>
        <v>CAO</v>
      </c>
      <c r="D52" s="9" t="str">
        <f>IF(Sheet1!E161="","",Sheet1!E161)</f>
        <v>volunteer</v>
      </c>
      <c r="E52" s="12">
        <f>IF(Sheet1!F161="","",Sheet1!F161)</f>
      </c>
      <c r="F52" s="14">
        <f>IF(Sheet1!H161="","",Sheet1!H161)</f>
      </c>
      <c r="G52" s="12" t="str">
        <f>IF(Sheet1!G161="","",Sheet1!G161)</f>
        <v>CAO Designee</v>
      </c>
      <c r="H52" s="2" t="str">
        <f>Sheet1!I161</f>
        <v>n/a</v>
      </c>
      <c r="I52" s="2"/>
      <c r="J52" s="12" t="s">
        <v>325</v>
      </c>
      <c r="K52" s="25" t="s">
        <v>140</v>
      </c>
      <c r="L52" s="25"/>
      <c r="M52" s="25"/>
      <c r="N52" s="25"/>
      <c r="O52" s="12">
        <f>IF(Sheet1!Q161&gt;0,Sheet1!Q161,"")</f>
      </c>
      <c r="P52" s="12" t="s">
        <v>325</v>
      </c>
      <c r="Q52" s="23"/>
      <c r="R52" s="13"/>
      <c r="T52" s="13" t="s">
        <v>271</v>
      </c>
      <c r="U52" s="13" t="s">
        <v>272</v>
      </c>
    </row>
    <row r="53" spans="1:21" s="15" customFormat="1" ht="16.5">
      <c r="A53" s="17" t="str">
        <f>Sheet1!B162</f>
        <v>NS2</v>
      </c>
      <c r="B53" s="13" t="e">
        <f>IF(Sheet1!#REF!="","",Sheet1!#REF!)</f>
        <v>#REF!</v>
      </c>
      <c r="C53" s="13" t="e">
        <f>IF(Sheet1!#REF!="","",Sheet1!#REF!)</f>
        <v>#REF!</v>
      </c>
      <c r="D53" s="9" t="e">
        <f>IF(Sheet1!#REF!="","",Sheet1!#REF!)</f>
        <v>#REF!</v>
      </c>
      <c r="E53" s="12" t="e">
        <f>IF(Sheet1!#REF!="","",Sheet1!#REF!)</f>
        <v>#REF!</v>
      </c>
      <c r="F53" s="14">
        <f>IF(Sheet1!H162="","",Sheet1!H162)</f>
      </c>
      <c r="G53" s="12" t="e">
        <f>IF(Sheet1!#REF!="","",Sheet1!#REF!)</f>
        <v>#REF!</v>
      </c>
      <c r="H53" s="2" t="str">
        <f>Sheet1!I162</f>
        <v>n/a</v>
      </c>
      <c r="I53" s="2"/>
      <c r="J53" s="12" t="str">
        <f>IF(Sheet1!L162&gt;0,Sheet1!L162,"")</f>
        <v>CAPC</v>
      </c>
      <c r="K53" s="12">
        <f>IF(Sheet1!M162&gt;0,Sheet1!M162,"")</f>
      </c>
      <c r="L53" s="12">
        <f>IF(Sheet1!N162&gt;0,Sheet1!N162,"")</f>
      </c>
      <c r="M53" s="12">
        <f>IF(Sheet1!O162&gt;0,Sheet1!O162,"")</f>
      </c>
      <c r="N53" s="12">
        <f>IF(Sheet1!P162&gt;0,Sheet1!P162,"")</f>
      </c>
      <c r="O53" s="12">
        <f>IF(Sheet1!Q162&gt;0,Sheet1!Q162,"")</f>
      </c>
      <c r="P53" s="12"/>
      <c r="Q53" s="25"/>
      <c r="R53" s="25"/>
      <c r="S53" s="25"/>
      <c r="T53" s="25"/>
      <c r="U53" s="13" t="s">
        <v>307</v>
      </c>
    </row>
    <row r="54" spans="1:21" s="15" customFormat="1" ht="16.5">
      <c r="A54" s="17" t="str">
        <f>Sheet1!B163</f>
        <v>NS3</v>
      </c>
      <c r="B54" s="13" t="str">
        <f>IF(Sheet1!C162="","",Sheet1!C162)</f>
        <v>Desig-CAPC</v>
      </c>
      <c r="C54" s="13" t="str">
        <f>IF(Sheet1!D162="","",Sheet1!D162)</f>
        <v>CAO</v>
      </c>
      <c r="D54" s="9" t="str">
        <f>IF(Sheet1!E162="","",Sheet1!E162)</f>
        <v>volunteer</v>
      </c>
      <c r="E54" s="12">
        <f>IF(Sheet1!F162="","",Sheet1!F162)</f>
      </c>
      <c r="F54" s="14">
        <f>IF(Sheet1!H163="","",Sheet1!H163)</f>
      </c>
      <c r="G54" s="12" t="str">
        <f>IF(Sheet1!G162="","",Sheet1!G162)</f>
        <v>CAO Designee</v>
      </c>
      <c r="H54" s="2" t="str">
        <f>Sheet1!I163</f>
        <v>n/a</v>
      </c>
      <c r="I54" s="2"/>
      <c r="J54" s="12" t="str">
        <f>IF(Sheet1!L163&gt;0,Sheet1!L163,"")</f>
        <v>FAPC</v>
      </c>
      <c r="K54" s="12">
        <f>IF(Sheet1!M163&gt;0,Sheet1!M163,"")</f>
      </c>
      <c r="L54" s="12">
        <f>IF(Sheet1!N163&gt;0,Sheet1!N163,"")</f>
      </c>
      <c r="M54" s="12">
        <f>IF(Sheet1!O163&gt;0,Sheet1!O163,"")</f>
      </c>
      <c r="N54" s="12">
        <f>IF(Sheet1!P163&gt;0,Sheet1!P163,"")</f>
      </c>
      <c r="O54" s="12">
        <f>IF(Sheet1!Q163&gt;0,Sheet1!Q163,"")</f>
      </c>
      <c r="P54" s="12" t="s">
        <v>185</v>
      </c>
      <c r="Q54" s="23"/>
      <c r="R54" s="13"/>
      <c r="T54" s="13" t="s">
        <v>473</v>
      </c>
      <c r="U54" s="13" t="s">
        <v>474</v>
      </c>
    </row>
    <row r="55" spans="1:21" s="15" customFormat="1" ht="16.5">
      <c r="A55" s="17" t="str">
        <f>Sheet1!B164</f>
        <v>NS4</v>
      </c>
      <c r="B55" s="13" t="str">
        <f>IF(Sheet1!C163="","",Sheet1!C163)</f>
        <v>Desig-FAPC</v>
      </c>
      <c r="C55" s="13" t="str">
        <f>IF(Sheet1!D163="","",Sheet1!D163)</f>
        <v>CAO</v>
      </c>
      <c r="D55" s="9" t="str">
        <f>IF(Sheet1!E163="","",Sheet1!E163)</f>
        <v>volunteer</v>
      </c>
      <c r="E55" s="12">
        <f>IF(Sheet1!F163="","",Sheet1!F163)</f>
      </c>
      <c r="F55" s="14">
        <f>IF(Sheet1!H164="","",Sheet1!H164)</f>
      </c>
      <c r="G55" s="12" t="str">
        <f>IF(Sheet1!G163="","",Sheet1!G163)</f>
        <v>CAO Designee</v>
      </c>
      <c r="H55" s="2" t="str">
        <f>Sheet1!I164</f>
        <v>n/a</v>
      </c>
      <c r="I55" s="2"/>
      <c r="J55" s="12" t="str">
        <f>IF(Sheet1!L164&gt;0,Sheet1!L164,"")</f>
        <v>SAPC</v>
      </c>
      <c r="K55" s="12">
        <f>IF(Sheet1!M164&gt;0,Sheet1!M164,"")</f>
      </c>
      <c r="L55" s="12">
        <f>IF(Sheet1!N164&gt;0,Sheet1!N164,"")</f>
      </c>
      <c r="M55" s="12">
        <f>IF(Sheet1!O164&gt;0,Sheet1!O164,"")</f>
      </c>
      <c r="N55" s="12">
        <f>IF(Sheet1!P164&gt;0,Sheet1!P164,"")</f>
      </c>
      <c r="O55" s="12">
        <f>IF(Sheet1!Q164&gt;0,Sheet1!Q164,"")</f>
      </c>
      <c r="P55" s="12" t="s">
        <v>28</v>
      </c>
      <c r="Q55" s="23"/>
      <c r="R55" s="13"/>
      <c r="T55" s="13" t="s">
        <v>354</v>
      </c>
      <c r="U55" s="13" t="s">
        <v>355</v>
      </c>
    </row>
    <row r="56" spans="1:21" s="15" customFormat="1" ht="16.5">
      <c r="A56" s="17" t="str">
        <f>Sheet1!B165</f>
        <v>NS5</v>
      </c>
      <c r="B56" s="13" t="str">
        <f>IF(Sheet1!C164="","",Sheet1!C164)</f>
        <v>Harshbarger</v>
      </c>
      <c r="C56" s="13" t="str">
        <f>IF(Sheet1!D164="","",Sheet1!D164)</f>
        <v>Bruce</v>
      </c>
      <c r="D56" s="9" t="str">
        <f>IF(Sheet1!E164="","",Sheet1!E164)</f>
        <v>volunteer</v>
      </c>
      <c r="E56" s="12" t="str">
        <f>IF(Sheet1!F164="","",Sheet1!F164)</f>
        <v>SAPC</v>
      </c>
      <c r="F56" s="14">
        <f>IF(Sheet1!H165="","",Sheet1!H165)</f>
      </c>
      <c r="G56" s="12" t="str">
        <f>IF(Sheet1!G164="","",Sheet1!G164)</f>
        <v>CSAO Designee</v>
      </c>
      <c r="H56" s="2" t="str">
        <f>Sheet1!I165</f>
        <v>n/a</v>
      </c>
      <c r="I56" s="2"/>
      <c r="J56" s="12" t="str">
        <f>IF(Sheet1!L165&gt;0,Sheet1!L165,"")</f>
        <v>RPIPC</v>
      </c>
      <c r="K56" s="12">
        <f>IF(Sheet1!M165&gt;0,Sheet1!M165,"")</f>
      </c>
      <c r="L56" s="12">
        <f>IF(Sheet1!N165&gt;0,Sheet1!N165,"")</f>
      </c>
      <c r="M56" s="12">
        <f>IF(Sheet1!O165&gt;0,Sheet1!O165,"")</f>
      </c>
      <c r="N56" s="12">
        <f>IF(Sheet1!P165&gt;0,Sheet1!P165,"")</f>
      </c>
      <c r="O56" s="12">
        <f>IF(Sheet1!Q165&gt;0,Sheet1!Q165,"")</f>
      </c>
      <c r="P56" s="12" t="s">
        <v>40</v>
      </c>
      <c r="Q56" s="23"/>
      <c r="R56" s="13"/>
      <c r="T56" s="13" t="s">
        <v>482</v>
      </c>
      <c r="U56" s="13" t="s">
        <v>483</v>
      </c>
    </row>
    <row r="57" spans="1:21" s="15" customFormat="1" ht="16.5">
      <c r="A57" s="17" t="str">
        <f>Sheet1!B166</f>
        <v>NS6</v>
      </c>
      <c r="B57" s="13" t="str">
        <f>IF(Sheet1!C165="","",Sheet1!C165)</f>
        <v>Shields</v>
      </c>
      <c r="C57" s="13" t="str">
        <f>IF(Sheet1!D165="","",Sheet1!D165)</f>
        <v>Pete</v>
      </c>
      <c r="D57" s="9" t="str">
        <f>IF(Sheet1!E165="","",Sheet1!E165)</f>
        <v>volunteer</v>
      </c>
      <c r="E57" s="12" t="str">
        <f>IF(Sheet1!F165="","",Sheet1!F165)</f>
        <v>RPIPC</v>
      </c>
      <c r="F57" s="14">
        <f>IF(Sheet1!H166="","",Sheet1!H166)</f>
      </c>
      <c r="G57" s="12" t="str">
        <f>IF(Sheet1!G165="","",Sheet1!G165)</f>
        <v>CBO Designee</v>
      </c>
      <c r="H57" s="2" t="str">
        <f>Sheet1!I166</f>
        <v>n/a</v>
      </c>
      <c r="I57" s="2"/>
      <c r="J57" s="12" t="str">
        <f>IF(Sheet1!L166&gt;0,Sheet1!L166,"")</f>
        <v>SAPC</v>
      </c>
      <c r="K57" s="12">
        <f>IF(Sheet1!M166&gt;0,Sheet1!M166,"")</f>
      </c>
      <c r="L57" s="12">
        <f>IF(Sheet1!N166&gt;0,Sheet1!N166,"")</f>
      </c>
      <c r="M57" s="12">
        <f>IF(Sheet1!O166&gt;0,Sheet1!O166,"")</f>
      </c>
      <c r="N57" s="12">
        <f>IF(Sheet1!P166&gt;0,Sheet1!P166,"")</f>
      </c>
      <c r="O57" s="12">
        <f>IF(Sheet1!Q166&gt;0,Sheet1!Q166,"")</f>
      </c>
      <c r="P57" s="12" t="s">
        <v>492</v>
      </c>
      <c r="Q57" s="23"/>
      <c r="R57" s="13"/>
      <c r="T57" s="13" t="s">
        <v>358</v>
      </c>
      <c r="U57" s="13" t="s">
        <v>359</v>
      </c>
    </row>
    <row r="58" spans="1:21" s="15" customFormat="1" ht="16.5">
      <c r="A58" s="17" t="str">
        <f>Sheet1!B167</f>
        <v>NS7</v>
      </c>
      <c r="B58" s="13" t="e">
        <f>IF(Sheet1!#REF!="","",Sheet1!#REF!)</f>
        <v>#REF!</v>
      </c>
      <c r="C58" s="13" t="e">
        <f>IF(Sheet1!#REF!="","",Sheet1!#REF!)</f>
        <v>#REF!</v>
      </c>
      <c r="D58" s="9" t="str">
        <f>IF(Sheet1!E166="","",Sheet1!E166)</f>
        <v>volunteer</v>
      </c>
      <c r="E58" s="12">
        <f>IF(Sheet1!F166="","",Sheet1!F166)</f>
      </c>
      <c r="F58" s="14">
        <f>IF(Sheet1!H167="","",Sheet1!H167)</f>
      </c>
      <c r="G58" s="12" t="str">
        <f>IF(Sheet1!G166="","",Sheet1!G166)</f>
        <v>Student</v>
      </c>
      <c r="H58" s="2" t="str">
        <f>Sheet1!I167</f>
        <v>n/a</v>
      </c>
      <c r="I58" s="2"/>
      <c r="J58" s="12" t="str">
        <f>IF(Sheet1!L167&gt;0,Sheet1!L167,"")</f>
        <v>RPIPC</v>
      </c>
      <c r="K58" s="12">
        <f>IF(Sheet1!M167&gt;0,Sheet1!M167,"")</f>
      </c>
      <c r="L58" s="12">
        <f>IF(Sheet1!N167&gt;0,Sheet1!N167,"")</f>
      </c>
      <c r="M58" s="12">
        <f>IF(Sheet1!O167&gt;0,Sheet1!O167,"")</f>
      </c>
      <c r="N58" s="12">
        <f>IF(Sheet1!P167&gt;0,Sheet1!P167,"")</f>
      </c>
      <c r="O58" s="12">
        <f>IF(Sheet1!Q167&gt;0,Sheet1!Q167,"")</f>
      </c>
      <c r="P58" s="12" t="s">
        <v>499</v>
      </c>
      <c r="Q58" s="23"/>
      <c r="R58" s="13"/>
      <c r="T58" s="13" t="s">
        <v>235</v>
      </c>
      <c r="U58" s="13" t="s">
        <v>234</v>
      </c>
    </row>
    <row r="59" spans="1:21" s="15" customFormat="1" ht="16.5">
      <c r="A59" s="17" t="str">
        <f>Sheet1!B168</f>
        <v>NS8</v>
      </c>
      <c r="B59" s="13" t="str">
        <f>IF(Sheet1!C167="","",Sheet1!C167)</f>
        <v>Sheppard</v>
      </c>
      <c r="C59" s="13" t="str">
        <f>IF(Sheet1!D167="","",Sheet1!D167)</f>
        <v>Ross</v>
      </c>
      <c r="D59" s="9" t="str">
        <f>IF(Sheet1!E167="","",Sheet1!E167)</f>
        <v>volunteer</v>
      </c>
      <c r="E59" s="12">
        <f>IF(Sheet1!F167="","",Sheet1!F167)</f>
      </c>
      <c r="F59" s="14">
        <f>IF(Sheet1!H168="","",Sheet1!H168)</f>
      </c>
      <c r="G59" s="12" t="str">
        <f>IF(Sheet1!G167="","",Sheet1!G167)</f>
        <v>Student</v>
      </c>
      <c r="H59" s="2" t="str">
        <f>Sheet1!I168</f>
        <v>n/a</v>
      </c>
      <c r="I59" s="2"/>
      <c r="J59" s="12" t="str">
        <f>IF(Sheet1!L168&gt;0,Sheet1!L168,"")</f>
        <v>SAPC</v>
      </c>
      <c r="K59" s="12">
        <f>IF(Sheet1!M168&gt;0,Sheet1!M168,"")</f>
      </c>
      <c r="L59" s="12">
        <f>IF(Sheet1!N168&gt;0,Sheet1!N168,"")</f>
      </c>
      <c r="M59" s="12">
        <f>IF(Sheet1!O168&gt;0,Sheet1!O168,"")</f>
      </c>
      <c r="N59" s="12">
        <f>IF(Sheet1!P168&gt;0,Sheet1!P168,"")</f>
      </c>
      <c r="O59" s="12">
        <f>IF(Sheet1!Q168&gt;0,Sheet1!Q168,"")</f>
      </c>
      <c r="P59" s="12" t="s">
        <v>492</v>
      </c>
      <c r="Q59" s="23"/>
      <c r="R59" s="13"/>
      <c r="T59" s="13" t="s">
        <v>478</v>
      </c>
      <c r="U59" s="13" t="s">
        <v>479</v>
      </c>
    </row>
    <row r="60" spans="1:21" s="15" customFormat="1" ht="16.5">
      <c r="A60" s="17" t="str">
        <f>Sheet1!B169</f>
        <v>NS9</v>
      </c>
      <c r="B60" s="13" t="str">
        <f>IF(Sheet1!C168="","",Sheet1!C168)</f>
        <v>Graham-Stephens</v>
      </c>
      <c r="C60" s="13" t="str">
        <f>IF(Sheet1!D168="","",Sheet1!D168)</f>
        <v>Jennifer</v>
      </c>
      <c r="D60" s="9" t="str">
        <f>IF(Sheet1!E168="","",Sheet1!E168)</f>
        <v>volunteer</v>
      </c>
      <c r="E60" s="12">
        <f>IF(Sheet1!F168="","",Sheet1!F168)</f>
      </c>
      <c r="F60" s="14">
        <f>IF(Sheet1!H169="","",Sheet1!H169)</f>
      </c>
      <c r="G60" s="12" t="str">
        <f>IF(Sheet1!G168="","",Sheet1!G168)</f>
        <v>Staff</v>
      </c>
      <c r="H60" s="2" t="str">
        <f>Sheet1!I169</f>
        <v>n/a</v>
      </c>
      <c r="I60" s="2"/>
      <c r="J60" s="12" t="str">
        <f>IF(Sheet1!L169&gt;0,Sheet1!L169,"")</f>
        <v>RPIPC</v>
      </c>
      <c r="K60" s="12">
        <f>IF(Sheet1!M169&gt;0,Sheet1!M169,"")</f>
      </c>
      <c r="L60" s="12">
        <f>IF(Sheet1!N169&gt;0,Sheet1!N169,"")</f>
      </c>
      <c r="M60" s="12">
        <f>IF(Sheet1!O169&gt;0,Sheet1!O169,"")</f>
      </c>
      <c r="N60" s="12">
        <f>IF(Sheet1!P169&gt;0,Sheet1!P169,"")</f>
      </c>
      <c r="O60" s="12">
        <f>IF(Sheet1!Q169&gt;0,Sheet1!Q169,"")</f>
      </c>
      <c r="P60" s="12" t="s">
        <v>499</v>
      </c>
      <c r="Q60" s="23"/>
      <c r="R60" s="13"/>
      <c r="T60" s="13" t="s">
        <v>356</v>
      </c>
      <c r="U60" s="13" t="s">
        <v>357</v>
      </c>
    </row>
    <row r="61" spans="1:21" s="15" customFormat="1" ht="16.5">
      <c r="A61" s="17" t="e">
        <f>Sheet1!#REF!</f>
        <v>#REF!</v>
      </c>
      <c r="B61" s="13" t="str">
        <f>IF(Sheet1!C169="","",Sheet1!C169)</f>
        <v>Fields</v>
      </c>
      <c r="C61" s="13" t="str">
        <f>IF(Sheet1!D169="","",Sheet1!D169)</f>
        <v>Danielle</v>
      </c>
      <c r="D61" s="9" t="str">
        <f>IF(Sheet1!E169="","",Sheet1!E169)</f>
        <v>volunteer</v>
      </c>
      <c r="E61" s="12">
        <f>IF(Sheet1!F169="","",Sheet1!F169)</f>
      </c>
      <c r="F61" s="14" t="e">
        <f>IF(Sheet1!#REF!="","",Sheet1!#REF!)</f>
        <v>#REF!</v>
      </c>
      <c r="G61" s="12" t="str">
        <f>IF(Sheet1!G169="","",Sheet1!G169)</f>
        <v>Staff</v>
      </c>
      <c r="H61" s="2" t="e">
        <f>Sheet1!#REF!</f>
        <v>#REF!</v>
      </c>
      <c r="I61" s="2"/>
      <c r="J61" s="12" t="e">
        <f>IF(Sheet1!#REF!&gt;0,Sheet1!#REF!,"")</f>
        <v>#REF!</v>
      </c>
      <c r="K61" s="12" t="e">
        <f>IF(Sheet1!#REF!&gt;0,Sheet1!#REF!,"")</f>
        <v>#REF!</v>
      </c>
      <c r="L61" s="12" t="e">
        <f>IF(Sheet1!#REF!&gt;0,Sheet1!#REF!,"")</f>
        <v>#REF!</v>
      </c>
      <c r="M61" s="12" t="e">
        <f>IF(Sheet1!#REF!&gt;0,Sheet1!#REF!,"")</f>
        <v>#REF!</v>
      </c>
      <c r="N61" s="12" t="e">
        <f>IF(Sheet1!#REF!&gt;0,Sheet1!#REF!,"")</f>
        <v>#REF!</v>
      </c>
      <c r="O61" s="12" t="e">
        <f>IF(Sheet1!#REF!&gt;0,Sheet1!#REF!,"")</f>
        <v>#REF!</v>
      </c>
      <c r="P61" s="12" t="s">
        <v>492</v>
      </c>
      <c r="Q61" s="23"/>
      <c r="R61" s="13"/>
      <c r="T61" s="13" t="s">
        <v>320</v>
      </c>
      <c r="U61" s="13" t="s">
        <v>346</v>
      </c>
    </row>
    <row r="62" spans="1:21" s="15" customFormat="1" ht="16.5">
      <c r="A62" s="17" t="str">
        <f>Sheet1!B170</f>
        <v>NS10</v>
      </c>
      <c r="B62" s="13" t="e">
        <f>IF(Sheet1!#REF!="","",Sheet1!#REF!)</f>
        <v>#REF!</v>
      </c>
      <c r="C62" s="13" t="e">
        <f>IF(Sheet1!#REF!="","",Sheet1!#REF!)</f>
        <v>#REF!</v>
      </c>
      <c r="D62" s="9" t="e">
        <f>IF(Sheet1!#REF!="","",Sheet1!#REF!)</f>
        <v>#REF!</v>
      </c>
      <c r="E62" s="12" t="e">
        <f>IF(Sheet1!#REF!="","",Sheet1!#REF!)</f>
        <v>#REF!</v>
      </c>
      <c r="F62" s="14">
        <f>IF(Sheet1!H170="","",Sheet1!H170)</f>
      </c>
      <c r="G62" s="12" t="e">
        <f>IF(Sheet1!#REF!="","",Sheet1!#REF!)</f>
        <v>#REF!</v>
      </c>
      <c r="H62" s="2" t="str">
        <f>Sheet1!I170</f>
        <v>n/a</v>
      </c>
      <c r="I62" s="2"/>
      <c r="J62" s="12" t="str">
        <f>IF(Sheet1!L170&gt;0,Sheet1!L170,"")</f>
        <v>SAPC</v>
      </c>
      <c r="K62" s="12">
        <f>IF(Sheet1!M170&gt;0,Sheet1!M170,"")</f>
      </c>
      <c r="L62" s="12">
        <f>IF(Sheet1!N170&gt;0,Sheet1!N170,"")</f>
      </c>
      <c r="M62" s="12">
        <f>IF(Sheet1!O170&gt;0,Sheet1!O170,"")</f>
      </c>
      <c r="N62" s="12">
        <f>IF(Sheet1!P170&gt;0,Sheet1!P170,"")</f>
      </c>
      <c r="O62" s="12">
        <f>IF(Sheet1!Q170&gt;0,Sheet1!Q170,"")</f>
      </c>
      <c r="P62" s="12" t="s">
        <v>499</v>
      </c>
      <c r="Q62" s="23"/>
      <c r="R62" s="13"/>
      <c r="T62" s="13" t="s">
        <v>476</v>
      </c>
      <c r="U62" s="13" t="s">
        <v>477</v>
      </c>
    </row>
    <row r="63" spans="1:21" s="15" customFormat="1" ht="16.5">
      <c r="A63" s="17" t="str">
        <f>Sheet1!B171</f>
        <v>NS11</v>
      </c>
      <c r="B63" s="13" t="str">
        <f>IF(Sheet1!C170="","",Sheet1!C170)</f>
        <v>Coke</v>
      </c>
      <c r="C63" s="13" t="str">
        <f>IF(Sheet1!D170="","",Sheet1!D170)</f>
        <v>Sallie</v>
      </c>
      <c r="D63" s="9" t="str">
        <f>IF(Sheet1!E170="","",Sheet1!E170)</f>
        <v>volunteer</v>
      </c>
      <c r="E63" s="12">
        <f>IF(Sheet1!F170="","",Sheet1!F170)</f>
      </c>
      <c r="F63" s="14">
        <f>IF(Sheet1!H171="","",Sheet1!H171)</f>
      </c>
      <c r="G63" s="12" t="str">
        <f>IF(Sheet1!G170="","",Sheet1!G170)</f>
        <v>CoHS</v>
      </c>
      <c r="H63" s="2" t="str">
        <f>Sheet1!I171</f>
        <v>n/a</v>
      </c>
      <c r="I63" s="2"/>
      <c r="J63" s="12" t="str">
        <f>IF(Sheet1!L171&gt;0,Sheet1!L171,"")</f>
        <v>FAPC</v>
      </c>
      <c r="K63" s="12">
        <f>IF(Sheet1!M171&gt;0,Sheet1!M171,"")</f>
      </c>
      <c r="L63" s="12">
        <f>IF(Sheet1!N171&gt;0,Sheet1!N171,"")</f>
      </c>
      <c r="M63" s="12">
        <f>IF(Sheet1!O171&gt;0,Sheet1!O171,"")</f>
      </c>
      <c r="N63" s="12">
        <f>IF(Sheet1!P171&gt;0,Sheet1!P171,"")</f>
      </c>
      <c r="O63" s="12">
        <f>IF(Sheet1!Q171&gt;0,Sheet1!Q171,"")</f>
      </c>
      <c r="P63" s="12"/>
      <c r="Q63" s="23"/>
      <c r="R63" s="13"/>
      <c r="T63" s="13" t="s">
        <v>476</v>
      </c>
      <c r="U63" s="13" t="s">
        <v>375</v>
      </c>
    </row>
    <row r="64" spans="1:21" s="15" customFormat="1" ht="16.5">
      <c r="A64" s="17" t="str">
        <f>Sheet1!B172</f>
        <v>NS12</v>
      </c>
      <c r="B64" s="13" t="str">
        <f>IF(Sheet1!C171="","",Sheet1!C171)</f>
        <v>Toney</v>
      </c>
      <c r="C64" s="13" t="str">
        <f>IF(Sheet1!D171="","",Sheet1!D171)</f>
        <v>Tom</v>
      </c>
      <c r="D64" s="9" t="str">
        <f>IF(Sheet1!E171="","",Sheet1!E171)</f>
        <v>volunteer</v>
      </c>
      <c r="E64" s="12">
        <f>IF(Sheet1!F171="","",Sheet1!F171)</f>
      </c>
      <c r="F64" s="14">
        <f>IF(Sheet1!H172="","",Sheet1!H172)</f>
      </c>
      <c r="G64" s="12" t="str">
        <f>IF(Sheet1!G171="","",Sheet1!G171)</f>
        <v>CoAS</v>
      </c>
      <c r="H64" s="2" t="str">
        <f>Sheet1!I172</f>
        <v>n/a</v>
      </c>
      <c r="I64" s="2"/>
      <c r="J64" s="12" t="str">
        <f>IF(Sheet1!L172&gt;0,Sheet1!L172,"")</f>
        <v>APC</v>
      </c>
      <c r="K64" s="12" t="str">
        <f>IF(Sheet1!M172&gt;0,Sheet1!M172,"")</f>
        <v>SAPC</v>
      </c>
      <c r="L64" s="12" t="str">
        <f>IF(Sheet1!N172&gt;0,Sheet1!N172,"")</f>
        <v>FAPC</v>
      </c>
      <c r="M64" s="12">
        <f>IF(Sheet1!O172&gt;0,Sheet1!O172,"")</f>
      </c>
      <c r="N64" s="12">
        <f>IF(Sheet1!P172&gt;0,Sheet1!P172,"")</f>
      </c>
      <c r="O64" s="12">
        <f>IF(Sheet1!Q172&gt;0,Sheet1!Q172,"")</f>
      </c>
      <c r="P64" s="12"/>
      <c r="Q64" s="23"/>
      <c r="R64" s="13"/>
      <c r="T64" s="13" t="s">
        <v>480</v>
      </c>
      <c r="U64" s="13" t="s">
        <v>481</v>
      </c>
    </row>
    <row r="65" spans="1:21" s="15" customFormat="1" ht="16.5">
      <c r="A65" s="17" t="str">
        <f>Sheet1!B173</f>
        <v>NS13</v>
      </c>
      <c r="B65" s="13" t="str">
        <f>IF(Sheet1!C172="","",Sheet1!C172)</f>
        <v>Blazer</v>
      </c>
      <c r="C65" s="13" t="str">
        <f>IF(Sheet1!D172="","",Sheet1!D172)</f>
        <v>Alex</v>
      </c>
      <c r="D65" s="9" t="str">
        <f>IF(Sheet1!E172="","",Sheet1!E172)</f>
        <v>volunteer</v>
      </c>
      <c r="E65" s="12">
        <f>IF(Sheet1!F172="","",Sheet1!F172)</f>
      </c>
      <c r="F65" s="14">
        <f>IF(Sheet1!H173="","",Sheet1!H173)</f>
      </c>
      <c r="G65" s="12" t="str">
        <f>IF(Sheet1!G172="","",Sheet1!G172)</f>
        <v>CoAS</v>
      </c>
      <c r="H65" s="2" t="str">
        <f>Sheet1!I173</f>
        <v>n/a</v>
      </c>
      <c r="I65" s="2"/>
      <c r="J65" s="12" t="str">
        <f>IF(Sheet1!L173&gt;0,Sheet1!L173,"")</f>
        <v>APC</v>
      </c>
      <c r="K65" s="12">
        <f>IF(Sheet1!M173&gt;0,Sheet1!M173,"")</f>
      </c>
      <c r="L65" s="12">
        <f>IF(Sheet1!N173&gt;0,Sheet1!N173,"")</f>
      </c>
      <c r="M65" s="12">
        <f>IF(Sheet1!O173&gt;0,Sheet1!O173,"")</f>
      </c>
      <c r="N65" s="12">
        <f>IF(Sheet1!P173&gt;0,Sheet1!P173,"")</f>
      </c>
      <c r="O65" s="12">
        <f>IF(Sheet1!Q173&gt;0,Sheet1!Q173,"")</f>
      </c>
      <c r="P65" s="12"/>
      <c r="Q65" s="23"/>
      <c r="R65" s="13"/>
      <c r="T65" s="13" t="s">
        <v>360</v>
      </c>
      <c r="U65" s="13" t="s">
        <v>361</v>
      </c>
    </row>
    <row r="66" spans="1:21" s="15" customFormat="1" ht="16.5">
      <c r="A66" s="17" t="str">
        <f>Sheet1!B174</f>
        <v>NS14</v>
      </c>
      <c r="B66" s="13" t="str">
        <f>IF(Sheet1!C173="","",Sheet1!C173)</f>
        <v>Steele</v>
      </c>
      <c r="C66" s="13" t="str">
        <f>IF(Sheet1!D173="","",Sheet1!D173)</f>
        <v>Susan</v>
      </c>
      <c r="D66" s="9" t="str">
        <f>IF(Sheet1!E173="","",Sheet1!E173)</f>
        <v>volunteer</v>
      </c>
      <c r="E66" s="12">
        <f>IF(Sheet1!F173="","",Sheet1!F173)</f>
      </c>
      <c r="F66" s="14">
        <f>IF(Sheet1!H174="","",Sheet1!H174)</f>
      </c>
      <c r="G66" s="12" t="str">
        <f>IF(Sheet1!G173="","",Sheet1!G173)</f>
        <v>CoHS</v>
      </c>
      <c r="H66" s="2" t="str">
        <f>Sheet1!I174</f>
        <v>n/a</v>
      </c>
      <c r="I66" s="2"/>
      <c r="J66" s="12" t="str">
        <f>IF(Sheet1!L174&gt;0,Sheet1!L174,"")</f>
        <v>CAPC</v>
      </c>
      <c r="K66" s="12" t="str">
        <f>IF(Sheet1!M174&gt;0,Sheet1!M174,"")</f>
        <v>APC</v>
      </c>
      <c r="L66" s="12" t="str">
        <f>IF(Sheet1!N174&gt;0,Sheet1!N174,"")</f>
        <v>RPIPC</v>
      </c>
      <c r="M66" s="12">
        <f>IF(Sheet1!O174&gt;0,Sheet1!O174,"")</f>
      </c>
      <c r="N66" s="12">
        <f>IF(Sheet1!P174&gt;0,Sheet1!P174,"")</f>
      </c>
      <c r="O66" s="12">
        <f>IF(Sheet1!Q174&gt;0,Sheet1!Q174,"")</f>
      </c>
      <c r="P66" s="12"/>
      <c r="Q66" s="23"/>
      <c r="R66" s="13"/>
      <c r="T66" s="13" t="s">
        <v>365</v>
      </c>
      <c r="U66" s="13" t="s">
        <v>307</v>
      </c>
    </row>
    <row r="67" spans="1:21" s="15" customFormat="1" ht="16.5">
      <c r="A67" s="17" t="str">
        <f>Sheet1!B175</f>
        <v>NS15</v>
      </c>
      <c r="B67" s="13" t="str">
        <f>IF(Sheet1!C174="","",Sheet1!C174)</f>
        <v>Christy</v>
      </c>
      <c r="C67" s="13" t="str">
        <f>IF(Sheet1!D174="","",Sheet1!D174)</f>
        <v>Carol</v>
      </c>
      <c r="D67" s="9" t="str">
        <f>IF(Sheet1!E174="","",Sheet1!E174)</f>
        <v>volunteer</v>
      </c>
      <c r="E67" s="12">
        <f>IF(Sheet1!F174="","",Sheet1!F174)</f>
      </c>
      <c r="F67" s="14">
        <f>IF(Sheet1!H175="","",Sheet1!H175)</f>
      </c>
      <c r="G67" s="12" t="str">
        <f>IF(Sheet1!G174="","",Sheet1!G174)</f>
        <v>CoE</v>
      </c>
      <c r="H67" s="2" t="str">
        <f>Sheet1!I175</f>
        <v>n/a</v>
      </c>
      <c r="I67" s="2"/>
      <c r="J67" s="12" t="str">
        <f>IF(Sheet1!L175&gt;0,Sheet1!L175,"")</f>
        <v>CAPC</v>
      </c>
      <c r="K67" s="12">
        <f>IF(Sheet1!M175&gt;0,Sheet1!M175,"")</f>
      </c>
      <c r="L67" s="12">
        <f>IF(Sheet1!N175&gt;0,Sheet1!N175,"")</f>
      </c>
      <c r="M67" s="12">
        <f>IF(Sheet1!O175&gt;0,Sheet1!O175,"")</f>
      </c>
      <c r="N67" s="12">
        <f>IF(Sheet1!P175&gt;0,Sheet1!P175,"")</f>
      </c>
      <c r="O67" s="12">
        <f>IF(Sheet1!Q175&gt;0,Sheet1!Q175,"")</f>
      </c>
      <c r="P67" s="12"/>
      <c r="Q67" s="23"/>
      <c r="R67" s="13"/>
      <c r="T67" s="13" t="s">
        <v>471</v>
      </c>
      <c r="U67" s="13" t="s">
        <v>472</v>
      </c>
    </row>
    <row r="68" spans="1:21" s="15" customFormat="1" ht="16.5">
      <c r="A68" s="17" t="str">
        <f>Sheet1!B176</f>
        <v>NS16</v>
      </c>
      <c r="B68" s="13" t="str">
        <f>IF(Sheet1!C175="","",Sheet1!C175)</f>
        <v>Metzker</v>
      </c>
      <c r="C68" s="13" t="str">
        <f>IF(Sheet1!D175="","",Sheet1!D175)</f>
        <v>Julia</v>
      </c>
      <c r="D68" s="9" t="str">
        <f>IF(Sheet1!E175="","",Sheet1!E175)</f>
        <v>volunteer</v>
      </c>
      <c r="E68" s="12">
        <f>IF(Sheet1!F175="","",Sheet1!F175)</f>
      </c>
      <c r="F68" s="14" t="str">
        <f>IF(Sheet1!H176="","",Sheet1!H176)</f>
        <v>Secretary</v>
      </c>
      <c r="G68" s="12" t="str">
        <f>IF(Sheet1!G175="","",Sheet1!G175)</f>
        <v>CoAS</v>
      </c>
      <c r="H68" s="2" t="str">
        <f>Sheet1!I176</f>
        <v>n/a</v>
      </c>
      <c r="I68" s="2"/>
      <c r="J68" s="12" t="str">
        <f>IF(Sheet1!L176&gt;0,Sheet1!L176,"")</f>
        <v>CAPC</v>
      </c>
      <c r="K68" s="12" t="str">
        <f>IF(Sheet1!M176&gt;0,Sheet1!M176,"")</f>
        <v>APC</v>
      </c>
      <c r="L68" s="12">
        <f>IF(Sheet1!N176&gt;0,Sheet1!N176,"")</f>
      </c>
      <c r="M68" s="12">
        <f>IF(Sheet1!O176&gt;0,Sheet1!O176,"")</f>
      </c>
      <c r="N68" s="12">
        <f>IF(Sheet1!P176&gt;0,Sheet1!P176,"")</f>
      </c>
      <c r="O68" s="12">
        <f>IF(Sheet1!Q176&gt;0,Sheet1!Q176,"")</f>
      </c>
      <c r="P68" s="12"/>
      <c r="Q68" s="23"/>
      <c r="T68" s="13" t="s">
        <v>318</v>
      </c>
      <c r="U68" s="13" t="s">
        <v>319</v>
      </c>
    </row>
    <row r="69" spans="1:21" s="15" customFormat="1" ht="16.5">
      <c r="A69" s="17" t="str">
        <f>Sheet1!B177</f>
        <v>NS17</v>
      </c>
      <c r="B69" s="13" t="str">
        <f>IF(Sheet1!C176="","",Sheet1!C176)</f>
        <v>Bauer</v>
      </c>
      <c r="C69" s="13" t="str">
        <f>IF(Sheet1!D176="","",Sheet1!D176)</f>
        <v>Dan</v>
      </c>
      <c r="D69" s="9" t="str">
        <f>IF(Sheet1!E176="","",Sheet1!E176)</f>
        <v>volunteer</v>
      </c>
      <c r="E69" s="12" t="str">
        <f>IF(Sheet1!F176="","",Sheet1!F176)</f>
        <v>SAPC</v>
      </c>
      <c r="F69" s="14">
        <f>IF(Sheet1!H177="","",Sheet1!H177)</f>
      </c>
      <c r="G69" s="12" t="str">
        <f>IF(Sheet1!G176="","",Sheet1!G176)</f>
        <v>CoE</v>
      </c>
      <c r="H69" s="2" t="str">
        <f>Sheet1!I177</f>
        <v>n/a</v>
      </c>
      <c r="I69" s="2"/>
      <c r="J69" s="12" t="str">
        <f>IF(Sheet1!L177&gt;0,Sheet1!L177,"")</f>
        <v>APC</v>
      </c>
      <c r="K69" s="12" t="str">
        <f>IF(Sheet1!M177&gt;0,Sheet1!M177,"")</f>
        <v>CAPC</v>
      </c>
      <c r="L69" s="12" t="str">
        <f>IF(Sheet1!N177&gt;0,Sheet1!N177,"")</f>
        <v>FAPC</v>
      </c>
      <c r="M69" s="12">
        <f>IF(Sheet1!O177&gt;0,Sheet1!O177,"")</f>
      </c>
      <c r="N69" s="12">
        <f>IF(Sheet1!P177&gt;0,Sheet1!P177,"")</f>
      </c>
      <c r="O69" s="12">
        <f>IF(Sheet1!Q177&gt;0,Sheet1!Q177,"")</f>
      </c>
      <c r="P69" s="12"/>
      <c r="Q69" s="23"/>
      <c r="T69" s="13" t="s">
        <v>321</v>
      </c>
      <c r="U69" s="13" t="s">
        <v>353</v>
      </c>
    </row>
    <row r="70" spans="1:21" s="15" customFormat="1" ht="16.5">
      <c r="A70" s="17" t="str">
        <f>Sheet1!B178</f>
        <v>NS18</v>
      </c>
      <c r="B70" s="13" t="str">
        <f>IF(Sheet1!C177="","",Sheet1!C177)</f>
        <v>Belanger</v>
      </c>
      <c r="C70" s="13" t="str">
        <f>IF(Sheet1!D177="","",Sheet1!D177)</f>
        <v>Warner</v>
      </c>
      <c r="D70" s="9" t="str">
        <f>IF(Sheet1!E177="","",Sheet1!E177)</f>
        <v>volunteer</v>
      </c>
      <c r="E70" s="12">
        <f>IF(Sheet1!F177="","",Sheet1!F177)</f>
      </c>
      <c r="F70" s="14">
        <f>IF(Sheet1!H178="","",Sheet1!H178)</f>
      </c>
      <c r="G70" s="12" t="str">
        <f>IF(Sheet1!G177="","",Sheet1!G177)</f>
        <v>CoAS</v>
      </c>
      <c r="H70" s="2" t="str">
        <f>Sheet1!I178</f>
        <v>n/a</v>
      </c>
      <c r="I70" s="2"/>
      <c r="J70" s="12" t="str">
        <f>IF(Sheet1!L178&gt;0,Sheet1!L178,"")</f>
        <v>RPIPC</v>
      </c>
      <c r="K70" s="12">
        <f>IF(Sheet1!M178&gt;0,Sheet1!M178,"")</f>
      </c>
      <c r="L70" s="12">
        <f>IF(Sheet1!N178&gt;0,Sheet1!N178,"")</f>
      </c>
      <c r="M70" s="12">
        <f>IF(Sheet1!O178&gt;0,Sheet1!O178,"")</f>
      </c>
      <c r="N70" s="12">
        <f>IF(Sheet1!P178&gt;0,Sheet1!P178,"")</f>
      </c>
      <c r="O70" s="12">
        <f>IF(Sheet1!Q178&gt;0,Sheet1!Q178,"")</f>
      </c>
      <c r="P70" s="12"/>
      <c r="Q70" s="23"/>
      <c r="T70" s="13" t="s">
        <v>363</v>
      </c>
      <c r="U70" s="13" t="s">
        <v>364</v>
      </c>
    </row>
    <row r="71" spans="1:17" s="15" customFormat="1" ht="16.5">
      <c r="A71" s="17" t="str">
        <f>Sheet1!B179</f>
        <v>NS19</v>
      </c>
      <c r="B71" s="13" t="str">
        <f>IF(Sheet1!C178="","",Sheet1!C178)</f>
        <v>Austin</v>
      </c>
      <c r="C71" s="13" t="str">
        <f>IF(Sheet1!D178="","",Sheet1!D178)</f>
        <v>Gary</v>
      </c>
      <c r="D71" s="9" t="str">
        <f>IF(Sheet1!E178="","",Sheet1!E178)</f>
        <v>volunteer</v>
      </c>
      <c r="E71" s="12">
        <f>IF(Sheet1!F178="","",Sheet1!F178)</f>
      </c>
      <c r="F71" s="14" t="str">
        <f>IF(Sheet1!H179="","",Sheet1!H179)</f>
        <v>Chair</v>
      </c>
      <c r="G71" s="12" t="str">
        <f>IF(Sheet1!G178="","",Sheet1!G178)</f>
        <v>Library</v>
      </c>
      <c r="H71" s="2" t="str">
        <f>Sheet1!I179</f>
        <v>n/a</v>
      </c>
      <c r="I71" s="2"/>
      <c r="J71" s="12" t="str">
        <f>IF(Sheet1!L179&gt;0,Sheet1!L179,"")</f>
        <v>RPIPC</v>
      </c>
      <c r="K71" s="12">
        <f>IF(Sheet1!M179&gt;0,Sheet1!M179,"")</f>
      </c>
      <c r="L71" s="12">
        <f>IF(Sheet1!N179&gt;0,Sheet1!N179,"")</f>
      </c>
      <c r="M71" s="12">
        <f>IF(Sheet1!O179&gt;0,Sheet1!O179,"")</f>
      </c>
      <c r="N71" s="12">
        <f>IF(Sheet1!P179&gt;0,Sheet1!P179,"")</f>
      </c>
      <c r="O71" s="12">
        <f>IF(Sheet1!Q179&gt;0,Sheet1!Q179,"")</f>
      </c>
      <c r="P71" s="12"/>
      <c r="Q71" s="23"/>
    </row>
    <row r="72" spans="1:16" s="15" customFormat="1" ht="16.5">
      <c r="A72" s="17" t="e">
        <f>Sheet1!#REF!</f>
        <v>#REF!</v>
      </c>
      <c r="B72" s="13" t="str">
        <f>IF(Sheet1!C179="","",Sheet1!C179)</f>
        <v>Oetter</v>
      </c>
      <c r="C72" s="13" t="str">
        <f>IF(Sheet1!D179="","",Sheet1!D179)</f>
        <v>Doug</v>
      </c>
      <c r="D72" s="9" t="str">
        <f>IF(Sheet1!E179="","",Sheet1!E179)</f>
        <v>volunteer</v>
      </c>
      <c r="E72" s="12" t="str">
        <f>IF(Sheet1!F179="","",Sheet1!F179)</f>
        <v>RPIPC</v>
      </c>
      <c r="F72" s="14" t="e">
        <f>IF(Sheet1!#REF!="","",Sheet1!#REF!)</f>
        <v>#REF!</v>
      </c>
      <c r="G72" s="12" t="str">
        <f>IF(Sheet1!G179="","",Sheet1!G179)</f>
        <v>CoAS</v>
      </c>
      <c r="H72" s="2" t="e">
        <f>Sheet1!#REF!</f>
        <v>#REF!</v>
      </c>
      <c r="I72" s="2"/>
      <c r="J72" s="12" t="e">
        <f>IF(Sheet1!#REF!&gt;0,Sheet1!#REF!,"")</f>
        <v>#REF!</v>
      </c>
      <c r="K72" s="12" t="e">
        <f>IF(Sheet1!#REF!&gt;0,Sheet1!#REF!,"")</f>
        <v>#REF!</v>
      </c>
      <c r="L72" s="12" t="e">
        <f>IF(Sheet1!#REF!&gt;0,Sheet1!#REF!,"")</f>
        <v>#REF!</v>
      </c>
      <c r="M72" s="12" t="e">
        <f>IF(Sheet1!#REF!&gt;0,Sheet1!#REF!,"")</f>
        <v>#REF!</v>
      </c>
      <c r="N72" s="12" t="e">
        <f>IF(Sheet1!#REF!&gt;0,Sheet1!#REF!,"")</f>
        <v>#REF!</v>
      </c>
      <c r="O72" s="12" t="e">
        <f>IF(Sheet1!#REF!&gt;0,Sheet1!#REF!,"")</f>
        <v>#REF!</v>
      </c>
      <c r="P72" s="12"/>
    </row>
    <row r="73" spans="1:16" s="15" customFormat="1" ht="16.5">
      <c r="A73" s="17" t="str">
        <f>Sheet1!B180</f>
        <v>NS20</v>
      </c>
      <c r="B73" s="13" t="e">
        <f>IF(Sheet1!#REF!="","",Sheet1!#REF!)</f>
        <v>#REF!</v>
      </c>
      <c r="C73" s="13" t="e">
        <f>IF(Sheet1!#REF!="","",Sheet1!#REF!)</f>
        <v>#REF!</v>
      </c>
      <c r="D73" s="9" t="e">
        <f>IF(Sheet1!#REF!="","",Sheet1!#REF!)</f>
        <v>#REF!</v>
      </c>
      <c r="E73" s="12" t="e">
        <f>IF(Sheet1!#REF!="","",Sheet1!#REF!)</f>
        <v>#REF!</v>
      </c>
      <c r="F73" s="14">
        <f>IF(Sheet1!H180="","",Sheet1!H180)</f>
      </c>
      <c r="G73" s="12" t="e">
        <f>IF(Sheet1!#REF!="","",Sheet1!#REF!)</f>
        <v>#REF!</v>
      </c>
      <c r="H73" s="2" t="str">
        <f>Sheet1!I180</f>
        <v>n/a</v>
      </c>
      <c r="I73" s="2"/>
      <c r="J73" s="12" t="str">
        <f>IF(Sheet1!L180&gt;0,Sheet1!L180,"")</f>
        <v>FAPC</v>
      </c>
      <c r="K73" s="12">
        <f>IF(Sheet1!M180&gt;0,Sheet1!M180,"")</f>
      </c>
      <c r="L73" s="12">
        <f>IF(Sheet1!N180&gt;0,Sheet1!N180,"")</f>
      </c>
      <c r="M73" s="12">
        <f>IF(Sheet1!O180&gt;0,Sheet1!O180,"")</f>
      </c>
      <c r="N73" s="12">
        <f>IF(Sheet1!P180&gt;0,Sheet1!P180,"")</f>
      </c>
      <c r="O73" s="12">
        <f>IF(Sheet1!Q180&gt;0,Sheet1!Q180,"")</f>
      </c>
      <c r="P73" s="12"/>
    </row>
    <row r="74" spans="1:17" ht="16.5">
      <c r="A74" s="17" t="str">
        <f>Sheet1!B181</f>
        <v>NS21</v>
      </c>
      <c r="D74" s="9" t="str">
        <f>IF(Sheet1!E180="","",Sheet1!E180)</f>
        <v>volunteer</v>
      </c>
      <c r="H74" s="2" t="str">
        <f>Sheet1!I181</f>
        <v>n/a</v>
      </c>
      <c r="Q74" s="15"/>
    </row>
    <row r="75" spans="1:17" ht="16.5">
      <c r="A75" s="17" t="str">
        <f>Sheet1!B182</f>
        <v>NS22</v>
      </c>
      <c r="D75" s="9" t="str">
        <f>IF(Sheet1!E181="","",Sheet1!E181)</f>
        <v>volunteer</v>
      </c>
      <c r="H75" s="2" t="str">
        <f>Sheet1!I182</f>
        <v>n/a</v>
      </c>
      <c r="Q75" s="15"/>
    </row>
    <row r="76" spans="1:8" ht="16.5">
      <c r="A76" s="17" t="str">
        <f>Sheet1!B183</f>
        <v>NS23</v>
      </c>
      <c r="D76" s="9" t="str">
        <f>IF(Sheet1!E182="","",Sheet1!E182)</f>
        <v>volunteer</v>
      </c>
      <c r="H76" s="2" t="str">
        <f>Sheet1!I183</f>
        <v>n/a</v>
      </c>
    </row>
    <row r="77" spans="1:8" ht="16.5">
      <c r="A77" s="17" t="str">
        <f>Sheet1!B184</f>
        <v>NS24</v>
      </c>
      <c r="D77" s="9" t="str">
        <f>IF(Sheet1!E183="","",Sheet1!E183)</f>
        <v>volunteer</v>
      </c>
      <c r="H77" s="2" t="str">
        <f>Sheet1!I184</f>
        <v>n/a</v>
      </c>
    </row>
    <row r="78" spans="1:8" ht="16.5">
      <c r="A78" s="17" t="str">
        <f>Sheet1!B185</f>
        <v>NS25</v>
      </c>
      <c r="D78" s="9" t="str">
        <f>IF(Sheet1!E184="","",Sheet1!E184)</f>
        <v>volunteer</v>
      </c>
      <c r="H78" s="2" t="str">
        <f>Sheet1!I185</f>
        <v>n/a</v>
      </c>
    </row>
    <row r="79" spans="1:8" ht="16.5">
      <c r="A79" s="17" t="str">
        <f>Sheet1!B186</f>
        <v>NS26</v>
      </c>
      <c r="D79" s="9" t="str">
        <f>IF(Sheet1!E185="","",Sheet1!E185)</f>
        <v>volunteer</v>
      </c>
      <c r="H79" s="2" t="str">
        <f>Sheet1!I186</f>
        <v>n/a</v>
      </c>
    </row>
    <row r="80" spans="1:8" ht="16.5">
      <c r="A80" s="17" t="str">
        <f>Sheet1!B187</f>
        <v>NS27</v>
      </c>
      <c r="D80" s="9" t="str">
        <f>IF(Sheet1!E186="","",Sheet1!E186)</f>
        <v>volunteer</v>
      </c>
      <c r="H80" s="2" t="str">
        <f>Sheet1!I187</f>
        <v>n/a</v>
      </c>
    </row>
    <row r="81" spans="1:8" ht="16.5">
      <c r="A81" s="17" t="str">
        <f>Sheet1!B188</f>
        <v>NS28</v>
      </c>
      <c r="D81" s="9" t="str">
        <f>IF(Sheet1!E187="","",Sheet1!E187)</f>
        <v>volunteer</v>
      </c>
      <c r="H81" s="2" t="str">
        <f>Sheet1!I188</f>
        <v>n/a</v>
      </c>
    </row>
    <row r="82" spans="1:8" ht="16.5">
      <c r="A82" s="17" t="str">
        <f>Sheet1!B189</f>
        <v>NS29</v>
      </c>
      <c r="D82" s="9" t="str">
        <f>IF(Sheet1!E188="","",Sheet1!E188)</f>
        <v>volunteer</v>
      </c>
      <c r="H82" s="2" t="str">
        <f>Sheet1!I189</f>
        <v>n/a</v>
      </c>
    </row>
    <row r="83" spans="1:8" ht="16.5">
      <c r="A83" s="17" t="str">
        <f>Sheet1!B190</f>
        <v>NS30</v>
      </c>
      <c r="D83" s="9" t="str">
        <f>IF(Sheet1!E189="","",Sheet1!E189)</f>
        <v>volunteer</v>
      </c>
      <c r="H83" s="2" t="str">
        <f>Sheet1!I190</f>
        <v>n/a</v>
      </c>
    </row>
    <row r="84" spans="1:8" ht="16.5">
      <c r="A84" s="17" t="str">
        <f>Sheet1!B191</f>
        <v>NS31</v>
      </c>
      <c r="D84" s="9" t="str">
        <f>IF(Sheet1!E190="","",Sheet1!E190)</f>
        <v>volunteer</v>
      </c>
      <c r="H84" s="2" t="str">
        <f>Sheet1!I191</f>
        <v>n/a</v>
      </c>
    </row>
  </sheetData>
  <sheetProtection/>
  <printOptions gridLines="1"/>
  <pageMargins left="0.5" right="0.76" top="1.03" bottom="0.46" header="0.5" footer="0.5"/>
  <pageSetup horizontalDpi="600" verticalDpi="600" orientation="landscape" scale="70"/>
  <headerFooter alignWithMargins="0">
    <oddHeader>&amp;L&amp;"Times New Roman,Bold"&amp;14Page &amp;P of &amp;N&amp;C&amp;"Times New Roman,Bold"&amp;18Committee Preferences&amp;R&amp;"Times New Roman,Bold"&amp;18Spring 2007
</oddHead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Deborah Vess</cp:lastModifiedBy>
  <cp:lastPrinted>2009-04-03T11:52:09Z</cp:lastPrinted>
  <dcterms:created xsi:type="dcterms:W3CDTF">2005-04-05T14:45:18Z</dcterms:created>
  <dcterms:modified xsi:type="dcterms:W3CDTF">2009-04-23T01:24:52Z</dcterms:modified>
  <cp:category/>
  <cp:version/>
  <cp:contentType/>
  <cp:contentStatus/>
</cp:coreProperties>
</file>