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6770" windowHeight="960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<sst xmlns="http://schemas.openxmlformats.org/spreadsheetml/2006/main" count="38" uniqueCount="37">
  <si>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</si>
  <si>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</si>
  <si>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</si>
  <si>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</si>
  <si>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</si>
  <si>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</si>
  <si>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</si>
  <si>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</si>
  <si>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</si>
  <si>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</si>
  <si>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</si>
  <si>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</si>
  <si>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</si>
  <si>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</si>
  <si>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</si>
  <si>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</si>
  <si>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</si>
  <si>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</si>
  <si>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</si>
  <si>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used for LAST YEAR's apportion-ment</t>
  </si>
  <si>
    <t>Count used for THIS YEAR's apportion-ment</t>
  </si>
  <si>
    <t>Geo-metric Mean of LQ and UQ</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</si>
  <si>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</si>
  <si>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</si>
  <si>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</si>
  <si>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</si>
  <si>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</si>
  <si>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</si>
  <si>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</si>
  <si>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</si>
  <si>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</si>
  <si>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</si>
  <si>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 xml:space="preserve">Each Senator repre-sents </t>
  </si>
  <si>
    <t>CoB</t>
  </si>
  <si>
    <t>CoE</t>
  </si>
  <si>
    <t>CoHS</t>
  </si>
  <si>
    <t>CoAS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</si>
</sst>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9">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style="thin"/>
      <top/>
      <bottom/>
    </border>
    <border>
      <left style="thick"/>
      <right style="thick"/>
      <top style="thick"/>
      <bottom style="thick"/>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2" fillId="0" borderId="10" xfId="0" applyFont="1" applyBorder="1" applyAlignment="1">
      <alignment horizontal="centerContinuous" vertical="center" wrapText="1"/>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0" fontId="9" fillId="0" borderId="11" xfId="0" applyFont="1" applyFill="1" applyBorder="1" applyAlignment="1">
      <alignment horizontal="center" vertical="center"/>
    </xf>
    <xf numFmtId="0" fontId="7" fillId="0" borderId="12" xfId="0" applyFont="1" applyBorder="1" applyAlignment="1">
      <alignment horizontal="center" vertical="center" wrapText="1"/>
    </xf>
    <xf numFmtId="2" fontId="6" fillId="0" borderId="12" xfId="0" applyNumberFormat="1" applyFont="1" applyBorder="1" applyAlignment="1">
      <alignment horizontal="center" vertical="center"/>
    </xf>
    <xf numFmtId="0" fontId="7" fillId="33" borderId="13"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7" fillId="0" borderId="17" xfId="0" applyFont="1" applyBorder="1" applyAlignment="1">
      <alignment horizontal="center" vertical="center" wrapText="1"/>
    </xf>
    <xf numFmtId="0" fontId="9" fillId="0" borderId="18" xfId="0" applyFont="1" applyFill="1" applyBorder="1" applyAlignment="1">
      <alignment horizontal="center" vertical="center"/>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5">
      <selection activeCell="O21" sqref="O21"/>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5" width="13.00390625" style="3" customWidth="1"/>
    <col min="6" max="6" width="12.7109375" style="3"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7.421875" style="3" customWidth="1"/>
    <col min="17" max="17" width="13.8515625" style="3" customWidth="1"/>
    <col min="18" max="18" width="10.28125" style="3" customWidth="1"/>
    <col min="19" max="16384" width="9.140625" style="3" customWidth="1"/>
  </cols>
  <sheetData>
    <row r="1" spans="1:17" s="8" customFormat="1" ht="64.5" customHeight="1" thickTop="1">
      <c r="A1" s="18" t="s">
        <v>16</v>
      </c>
      <c r="B1" s="11" t="s">
        <v>22</v>
      </c>
      <c r="C1" s="18" t="s">
        <v>25</v>
      </c>
      <c r="D1" s="18"/>
      <c r="E1" s="37" t="s">
        <v>19</v>
      </c>
      <c r="F1" s="38" t="s">
        <v>20</v>
      </c>
      <c r="G1" s="18" t="s">
        <v>4</v>
      </c>
      <c r="H1" s="37" t="s">
        <v>12</v>
      </c>
      <c r="I1" s="11" t="s">
        <v>0</v>
      </c>
      <c r="J1" s="11" t="s">
        <v>1</v>
      </c>
      <c r="K1" s="11" t="s">
        <v>2</v>
      </c>
      <c r="L1" s="11" t="s">
        <v>21</v>
      </c>
      <c r="M1" s="26" t="s">
        <v>5</v>
      </c>
      <c r="N1" s="40" t="s">
        <v>24</v>
      </c>
      <c r="O1" s="30" t="s">
        <v>23</v>
      </c>
      <c r="P1" s="28" t="s">
        <v>32</v>
      </c>
      <c r="Q1" s="37" t="s">
        <v>18</v>
      </c>
    </row>
    <row r="2" spans="1:17" s="7" customFormat="1" ht="54" customHeight="1">
      <c r="A2" s="17" t="s">
        <v>15</v>
      </c>
      <c r="B2" s="31">
        <v>8</v>
      </c>
      <c r="C2" s="42" t="s">
        <v>26</v>
      </c>
      <c r="D2" s="20" t="s">
        <v>13</v>
      </c>
      <c r="E2" s="19">
        <v>10</v>
      </c>
      <c r="F2" s="31">
        <f>B2</f>
        <v>8</v>
      </c>
      <c r="G2" s="21">
        <f>F2/F$8</f>
        <v>0.02416918429003021</v>
      </c>
      <c r="H2" s="22">
        <f>F2/$D$7</f>
        <v>0.7009063444108762</v>
      </c>
      <c r="I2" s="12">
        <f>F2/($D$7+$E$7)</f>
        <v>0.6948188080263552</v>
      </c>
      <c r="J2" s="43">
        <f>TRUNC(I2)</f>
        <v>0</v>
      </c>
      <c r="K2" s="13">
        <f>J2+1</f>
        <v>1</v>
      </c>
      <c r="L2" s="12">
        <f>SQRT(J2*K2)</f>
        <v>0</v>
      </c>
      <c r="M2" s="27">
        <f>IF(H2&gt;SQRT(TRUNC(H2)*(TRUNC(H2)+1)),TRUNC(H2)+1,TRUNC(H2))</f>
        <v>1</v>
      </c>
      <c r="N2" s="41">
        <f>IF(I2&gt;L2,K2,J2)</f>
        <v>1</v>
      </c>
      <c r="O2" s="32">
        <f>N2+1</f>
        <v>2</v>
      </c>
      <c r="P2" s="29">
        <f>F2/O2</f>
        <v>4</v>
      </c>
      <c r="Q2" s="23">
        <v>2</v>
      </c>
    </row>
    <row r="3" spans="1:17" s="7" customFormat="1" ht="54" customHeight="1">
      <c r="A3" s="17" t="s">
        <v>33</v>
      </c>
      <c r="B3" s="31">
        <v>47</v>
      </c>
      <c r="C3" s="42" t="s">
        <v>27</v>
      </c>
      <c r="D3" s="19"/>
      <c r="E3" s="19">
        <v>49</v>
      </c>
      <c r="F3" s="31">
        <f>B3</f>
        <v>47</v>
      </c>
      <c r="G3" s="21">
        <f>F3/F$8</f>
        <v>0.1419939577039275</v>
      </c>
      <c r="H3" s="22">
        <f>F3/$D$7</f>
        <v>4.117824773413897</v>
      </c>
      <c r="I3" s="12">
        <f>F3/($D$7+$E$7)</f>
        <v>4.082060497154837</v>
      </c>
      <c r="J3" s="43">
        <f>TRUNC(I3)</f>
        <v>4</v>
      </c>
      <c r="K3" s="13">
        <f>J3+1</f>
        <v>5</v>
      </c>
      <c r="L3" s="12">
        <f>SQRT(J3*K3)</f>
        <v>4.47213595499958</v>
      </c>
      <c r="M3" s="27">
        <f>IF(H3&gt;SQRT(TRUNC(H3)*(TRUNC(H3)+1)),TRUNC(H3)+1,TRUNC(H3))</f>
        <v>4</v>
      </c>
      <c r="N3" s="41">
        <f>IF(I3&gt;L3,K3,J3)</f>
        <v>4</v>
      </c>
      <c r="O3" s="32">
        <f>N3+1</f>
        <v>5</v>
      </c>
      <c r="P3" s="29">
        <f>F3/O3</f>
        <v>9.4</v>
      </c>
      <c r="Q3" s="23">
        <v>5</v>
      </c>
    </row>
    <row r="4" spans="1:17" s="7" customFormat="1" ht="54" customHeight="1">
      <c r="A4" s="17" t="s">
        <v>34</v>
      </c>
      <c r="B4" s="31">
        <v>51</v>
      </c>
      <c r="C4" s="42" t="s">
        <v>28</v>
      </c>
      <c r="D4" s="19"/>
      <c r="E4" s="19">
        <v>52</v>
      </c>
      <c r="F4" s="31">
        <f>B4</f>
        <v>51</v>
      </c>
      <c r="G4" s="21">
        <f>F4/F$8</f>
        <v>0.1540785498489426</v>
      </c>
      <c r="H4" s="22">
        <f>F4/$D$7</f>
        <v>4.468277945619335</v>
      </c>
      <c r="I4" s="12">
        <f>F4/($D$7+$E$7)</f>
        <v>4.429469901168015</v>
      </c>
      <c r="J4" s="43">
        <f>TRUNC(I4)</f>
        <v>4</v>
      </c>
      <c r="K4" s="13">
        <f>J4+1</f>
        <v>5</v>
      </c>
      <c r="L4" s="12">
        <f>SQRT(J4*K4)</f>
        <v>4.47213595499958</v>
      </c>
      <c r="M4" s="27">
        <f>IF(H4&gt;SQRT(TRUNC(H4)*(TRUNC(H4)+1)),TRUNC(H4)+1,TRUNC(H4))</f>
        <v>4</v>
      </c>
      <c r="N4" s="41">
        <f>IF(I4&gt;L4,K4,J4)</f>
        <v>4</v>
      </c>
      <c r="O4" s="32">
        <f>N4+1</f>
        <v>5</v>
      </c>
      <c r="P4" s="29">
        <f>F4/O4</f>
        <v>10.2</v>
      </c>
      <c r="Q4" s="23">
        <v>5</v>
      </c>
    </row>
    <row r="5" spans="1:17" s="7" customFormat="1" ht="54" customHeight="1">
      <c r="A5" s="17" t="s">
        <v>35</v>
      </c>
      <c r="B5" s="31">
        <v>42</v>
      </c>
      <c r="C5" s="42" t="s">
        <v>29</v>
      </c>
      <c r="D5" s="19"/>
      <c r="E5" s="19">
        <v>42</v>
      </c>
      <c r="F5" s="31">
        <f>B5</f>
        <v>42</v>
      </c>
      <c r="G5" s="21">
        <f>F5/F$8</f>
        <v>0.1268882175226586</v>
      </c>
      <c r="H5" s="22">
        <f>F5/$D$7</f>
        <v>3.6797583081571</v>
      </c>
      <c r="I5" s="12">
        <f>F5/($D$7+$E$7)</f>
        <v>3.647798742138365</v>
      </c>
      <c r="J5" s="43">
        <f>TRUNC(I5)</f>
        <v>3</v>
      </c>
      <c r="K5" s="13">
        <f>J5+1</f>
        <v>4</v>
      </c>
      <c r="L5" s="12">
        <f>SQRT(J5*K5)</f>
        <v>3.4641016151377544</v>
      </c>
      <c r="M5" s="27">
        <f>IF(H5&gt;SQRT(TRUNC(H5)*(TRUNC(H5)+1)),TRUNC(H5)+1,TRUNC(H5))</f>
        <v>4</v>
      </c>
      <c r="N5" s="41">
        <f>IF(I5&gt;L5,K5,J5)</f>
        <v>4</v>
      </c>
      <c r="O5" s="32">
        <f>N5+1</f>
        <v>5</v>
      </c>
      <c r="P5" s="29">
        <f>F5/O5</f>
        <v>8.4</v>
      </c>
      <c r="Q5" s="23">
        <v>5</v>
      </c>
    </row>
    <row r="6" spans="1:17" s="7" customFormat="1" ht="54" customHeight="1">
      <c r="A6" s="17" t="s">
        <v>36</v>
      </c>
      <c r="B6" s="31">
        <v>183</v>
      </c>
      <c r="C6" s="42" t="s">
        <v>30</v>
      </c>
      <c r="D6" s="20" t="s">
        <v>11</v>
      </c>
      <c r="E6" s="19">
        <v>182</v>
      </c>
      <c r="F6" s="31">
        <f>B6</f>
        <v>183</v>
      </c>
      <c r="G6" s="21">
        <f>F6/F$8</f>
        <v>0.552870090634441</v>
      </c>
      <c r="H6" s="22">
        <f>F6/$D$7</f>
        <v>16.033232628398792</v>
      </c>
      <c r="I6" s="12">
        <f>F6/($D$7+$E$7)</f>
        <v>15.893980233602875</v>
      </c>
      <c r="J6" s="43">
        <f>TRUNC(I6)</f>
        <v>15</v>
      </c>
      <c r="K6" s="13">
        <f>J6+1</f>
        <v>16</v>
      </c>
      <c r="L6" s="12">
        <f>SQRT(J6*K6)</f>
        <v>15.491933384829668</v>
      </c>
      <c r="M6" s="27">
        <f>IF(H6&gt;SQRT(TRUNC(H6)*(TRUNC(H6)+1)),TRUNC(H6)+1,TRUNC(H6))</f>
        <v>16</v>
      </c>
      <c r="N6" s="41">
        <f>IF(I6&gt;L6,K6,J6)</f>
        <v>16</v>
      </c>
      <c r="O6" s="32">
        <f>N6+1</f>
        <v>17</v>
      </c>
      <c r="P6" s="29">
        <f>F6/O6</f>
        <v>10.764705882352942</v>
      </c>
      <c r="Q6" s="23">
        <v>17</v>
      </c>
    </row>
    <row r="7" spans="1:17" s="7" customFormat="1" ht="63.75" customHeight="1" thickBot="1">
      <c r="A7" s="24" t="s">
        <v>8</v>
      </c>
      <c r="B7" s="19">
        <v>29</v>
      </c>
      <c r="C7" s="20" t="s">
        <v>9</v>
      </c>
      <c r="D7" s="25">
        <f>F8/(B7)</f>
        <v>11.413793103448276</v>
      </c>
      <c r="E7" s="17">
        <v>0.1</v>
      </c>
      <c r="F7" s="14" t="s">
        <v>3</v>
      </c>
      <c r="G7" s="15"/>
      <c r="H7" s="16"/>
      <c r="I7" s="16"/>
      <c r="J7" s="16"/>
      <c r="K7" s="16"/>
      <c r="L7" s="16"/>
      <c r="M7" s="16"/>
      <c r="N7" s="35"/>
      <c r="O7" s="35"/>
      <c r="P7" s="16"/>
      <c r="Q7" s="17"/>
    </row>
    <row r="8" spans="1:17" s="2" customFormat="1" ht="54" customHeight="1" thickBot="1" thickTop="1">
      <c r="A8" s="24" t="s">
        <v>17</v>
      </c>
      <c r="B8" s="19">
        <f>SUM(B2:B6)</f>
        <v>331</v>
      </c>
      <c r="C8" s="24" t="s">
        <v>14</v>
      </c>
      <c r="D8" s="37" t="s">
        <v>6</v>
      </c>
      <c r="E8" s="19">
        <f>SUM(E2:E6)</f>
        <v>335</v>
      </c>
      <c r="F8" s="19">
        <f>SUM(F2:F6)</f>
        <v>331</v>
      </c>
      <c r="G8" s="24" t="s">
        <v>17</v>
      </c>
      <c r="H8" s="19">
        <f>SUM(H2:H6)</f>
        <v>29</v>
      </c>
      <c r="I8" s="19">
        <f>SUM(I2:I6)</f>
        <v>28.748128182090447</v>
      </c>
      <c r="J8" s="19">
        <f>SUM(J2:J6)</f>
        <v>26</v>
      </c>
      <c r="K8" s="19">
        <f>SUM(K2:K6)</f>
        <v>31</v>
      </c>
      <c r="L8" s="19" t="s">
        <v>7</v>
      </c>
      <c r="M8" s="33">
        <f>SUM(M2:M6)</f>
        <v>29</v>
      </c>
      <c r="N8" s="33">
        <f>SUM(N2:N6)</f>
        <v>29</v>
      </c>
      <c r="O8" s="36">
        <f>SUM(O2:O6)</f>
        <v>34</v>
      </c>
      <c r="P8" s="34"/>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9" t="s">
        <v>31</v>
      </c>
      <c r="B19" s="39"/>
      <c r="C19" s="39"/>
      <c r="D19" s="39"/>
      <c r="E19" s="39"/>
      <c r="F19" s="39"/>
      <c r="G19" s="39"/>
      <c r="H19" s="39"/>
      <c r="I19" s="39"/>
      <c r="J19" s="39"/>
      <c r="K19" s="39"/>
      <c r="L19" s="39"/>
      <c r="M19" s="39"/>
      <c r="N19" s="39"/>
      <c r="O19" s="39"/>
      <c r="P19" s="39"/>
    </row>
  </sheetData>
  <sheetProtection/>
  <printOptions gridLines="1"/>
  <pageMargins left="0.25" right="0.25" top="0.85" bottom="0.5" header="0.5" footer="0.5"/>
  <pageSetup horizontalDpi="600" verticalDpi="600" orientation="landscape" scale="70" r:id="rId4"/>
  <headerFooter alignWithMargins="0">
    <oddHeader xml:space="preserve">&amp;C&amp;"Times New Roman,Bold"&amp;18Apportionment of Elected Faculty Senators to Academic Units&amp;RFall 2011 FINAL </oddHeader>
    <oddFooter>&amp;R&amp;"Times New Roman,Regular"This document was prepared by the Executive Committee for the University Senate
 Fall 2011</oddFooter>
  </headerFooter>
  <legacyDrawing r:id="rId3"/>
  <oleObjects>
    <oleObject progId="Word.Document.8" shapeId="17834239" r:id="rId1"/>
    <oleObject progId="Word.Document.8" shapeId="17834238"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craig.turner</cp:lastModifiedBy>
  <cp:lastPrinted>2012-10-02T01:49:57Z</cp:lastPrinted>
  <dcterms:created xsi:type="dcterms:W3CDTF">2004-09-30T00:13:28Z</dcterms:created>
  <dcterms:modified xsi:type="dcterms:W3CDTF">2012-10-02T01:49:59Z</dcterms:modified>
  <cp:category/>
  <cp:version/>
  <cp:contentType/>
  <cp:contentStatus/>
</cp:coreProperties>
</file>